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D:\Users\Vladimirka Telenta\Desktop\Vlatka\MZO\FINANCIJSKI PLANOVI\planovi 2024\IZVRŠENJE\FV\GODIŠNJI\"/>
    </mc:Choice>
  </mc:AlternateContent>
  <xr:revisionPtr revIDLastSave="0" documentId="13_ncr:1_{7645ED4B-C92B-4D8E-B29A-FEE8A4E1EBA4}" xr6:coauthVersionLast="36" xr6:coauthVersionMax="47" xr10:uidLastSave="{00000000-0000-0000-0000-000000000000}"/>
  <bookViews>
    <workbookView xWindow="-108" yWindow="-108" windowWidth="23256" windowHeight="12576" tabRatio="894" firstSheet="2" activeTab="2" xr2:uid="{00000000-000D-0000-FFFF-FFFF00000000}"/>
  </bookViews>
  <sheets>
    <sheet name="Sheet1" sheetId="1" state="hidden" r:id="rId1"/>
    <sheet name="Sheet 2" sheetId="2" state="hidden" r:id="rId2"/>
    <sheet name="Opći dio" sheetId="8" r:id="rId3"/>
    <sheet name="Prihodi po ekonom. klas." sheetId="9" r:id="rId4"/>
    <sheet name="Prihodi po izvorima fin." sheetId="7" r:id="rId5"/>
    <sheet name="Rashodi po ekonom. klas." sheetId="10" r:id="rId6"/>
    <sheet name="Rashodi po izvorima fin." sheetId="3" r:id="rId7"/>
    <sheet name="Posebni dio izvršenja" sheetId="12" r:id="rId8"/>
    <sheet name="Rashodi po aktiv. i izv.fin." sheetId="5" r:id="rId9"/>
    <sheet name="EU projekti" sheetId="15" r:id="rId10"/>
    <sheet name="Rashodi prema funkcijskoj klas." sheetId="13" r:id="rId11"/>
  </sheets>
  <definedNames>
    <definedName name="_xlnm.Print_Area" localSheetId="2">'Opći dio'!$A$1:$H$39</definedName>
    <definedName name="_xlnm.Print_Area" localSheetId="7">'Posebni dio izvršenja'!$A$1:$J$592</definedName>
    <definedName name="_xlnm.Print_Area" localSheetId="4">'Prihodi po izvorima fin.'!$A$1:$H$63</definedName>
    <definedName name="_xlnm.Print_Area" localSheetId="8">'Rashodi po aktiv. i izv.fin.'!$A$1:$J$1064</definedName>
    <definedName name="_xlnm.Print_Area" localSheetId="6">'Rashodi po izvorima fin.'!$A$1:$K$549</definedName>
  </definedNames>
  <calcPr calcId="191029"/>
  <pivotCaches>
    <pivotCache cacheId="0" r:id="rId1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02" i="5" l="1"/>
  <c r="E334" i="12"/>
  <c r="F335" i="12"/>
  <c r="G335" i="12"/>
  <c r="H335" i="12"/>
  <c r="E335" i="12"/>
  <c r="H699" i="5" l="1"/>
  <c r="J23" i="9"/>
  <c r="J24" i="9"/>
  <c r="J25" i="9"/>
  <c r="J26" i="9"/>
  <c r="J27" i="9"/>
  <c r="G23" i="7"/>
  <c r="E2" i="12" l="1"/>
  <c r="F2" i="12"/>
  <c r="G2" i="12"/>
  <c r="H2" i="12"/>
  <c r="E3" i="12"/>
  <c r="F3" i="12"/>
  <c r="G3" i="12"/>
  <c r="H3" i="12"/>
  <c r="E9" i="12"/>
  <c r="E8" i="12" s="1"/>
  <c r="F9" i="12"/>
  <c r="F8" i="12" s="1"/>
  <c r="F7" i="12" s="1"/>
  <c r="F6" i="12" s="1"/>
  <c r="F5" i="12" s="1"/>
  <c r="G9" i="12"/>
  <c r="G8" i="12" s="1"/>
  <c r="G7" i="12" s="1"/>
  <c r="G6" i="12" s="1"/>
  <c r="G5" i="12" s="1"/>
  <c r="H9" i="12"/>
  <c r="H8" i="12" s="1"/>
  <c r="E10" i="12"/>
  <c r="F10" i="12"/>
  <c r="G10" i="12"/>
  <c r="H10" i="12"/>
  <c r="E11" i="12"/>
  <c r="F11" i="12"/>
  <c r="G11" i="12"/>
  <c r="H11" i="12"/>
  <c r="E12" i="12"/>
  <c r="F12" i="12"/>
  <c r="G12" i="12"/>
  <c r="H12" i="12"/>
  <c r="E13" i="12"/>
  <c r="F13" i="12"/>
  <c r="G13" i="12"/>
  <c r="H13" i="12"/>
  <c r="E15" i="12"/>
  <c r="E14" i="12" s="1"/>
  <c r="F15" i="12"/>
  <c r="F14" i="12" s="1"/>
  <c r="G15" i="12"/>
  <c r="G14" i="12" s="1"/>
  <c r="H15" i="12"/>
  <c r="H14" i="12" s="1"/>
  <c r="E16" i="12"/>
  <c r="F16" i="12"/>
  <c r="G16" i="12"/>
  <c r="H16" i="12"/>
  <c r="E17" i="12"/>
  <c r="F17" i="12"/>
  <c r="G17" i="12"/>
  <c r="H17" i="12"/>
  <c r="E22" i="12"/>
  <c r="E21" i="12" s="1"/>
  <c r="F22" i="12"/>
  <c r="F21" i="12" s="1"/>
  <c r="G22" i="12"/>
  <c r="G21" i="12" s="1"/>
  <c r="H22" i="12"/>
  <c r="H21" i="12" s="1"/>
  <c r="E23" i="12"/>
  <c r="F23" i="12"/>
  <c r="G23" i="12"/>
  <c r="H23" i="12"/>
  <c r="E24" i="12"/>
  <c r="F24" i="12"/>
  <c r="G24" i="12"/>
  <c r="H24" i="12"/>
  <c r="E25" i="12"/>
  <c r="F25" i="12"/>
  <c r="G25" i="12"/>
  <c r="H25" i="12"/>
  <c r="E26" i="12"/>
  <c r="F26" i="12"/>
  <c r="G26" i="12"/>
  <c r="H26" i="12"/>
  <c r="E28" i="12"/>
  <c r="E27" i="12" s="1"/>
  <c r="F28" i="12"/>
  <c r="F27" i="12" s="1"/>
  <c r="G28" i="12"/>
  <c r="G27" i="12" s="1"/>
  <c r="H28" i="12"/>
  <c r="H27" i="12" s="1"/>
  <c r="E29" i="12"/>
  <c r="F29" i="12"/>
  <c r="G29" i="12"/>
  <c r="H29" i="12"/>
  <c r="E30" i="12"/>
  <c r="F30" i="12"/>
  <c r="G30" i="12"/>
  <c r="H30" i="12"/>
  <c r="E31" i="12"/>
  <c r="F31" i="12"/>
  <c r="G31" i="12"/>
  <c r="H31" i="12"/>
  <c r="E32" i="12"/>
  <c r="F32" i="12"/>
  <c r="G32" i="12"/>
  <c r="H32" i="12"/>
  <c r="E33" i="12"/>
  <c r="F33" i="12"/>
  <c r="G33" i="12"/>
  <c r="H33" i="12"/>
  <c r="E34" i="12"/>
  <c r="F34" i="12"/>
  <c r="G34" i="12"/>
  <c r="H34" i="12"/>
  <c r="E35" i="12"/>
  <c r="F35" i="12"/>
  <c r="G35" i="12"/>
  <c r="H35" i="12"/>
  <c r="E36" i="12"/>
  <c r="F36" i="12"/>
  <c r="G36" i="12"/>
  <c r="H36" i="12"/>
  <c r="E37" i="12"/>
  <c r="F37" i="12"/>
  <c r="G37" i="12"/>
  <c r="H37" i="12"/>
  <c r="E38" i="12"/>
  <c r="F38" i="12"/>
  <c r="G38" i="12"/>
  <c r="H38" i="12"/>
  <c r="E39" i="12"/>
  <c r="F39" i="12"/>
  <c r="G39" i="12"/>
  <c r="H39" i="12"/>
  <c r="E40" i="12"/>
  <c r="F40" i="12"/>
  <c r="G40" i="12"/>
  <c r="H40" i="12"/>
  <c r="E41" i="12"/>
  <c r="F41" i="12"/>
  <c r="G41" i="12"/>
  <c r="H41" i="12"/>
  <c r="E42" i="12"/>
  <c r="F42" i="12"/>
  <c r="G42" i="12"/>
  <c r="H42" i="12"/>
  <c r="E43" i="12"/>
  <c r="F43" i="12"/>
  <c r="G43" i="12"/>
  <c r="H43" i="12"/>
  <c r="E44" i="12"/>
  <c r="F44" i="12"/>
  <c r="G44" i="12"/>
  <c r="H44" i="12"/>
  <c r="E45" i="12"/>
  <c r="F45" i="12"/>
  <c r="G45" i="12"/>
  <c r="H45" i="12"/>
  <c r="E46" i="12"/>
  <c r="F46" i="12"/>
  <c r="G46" i="12"/>
  <c r="H46" i="12"/>
  <c r="E47" i="12"/>
  <c r="F47" i="12"/>
  <c r="G47" i="12"/>
  <c r="H47" i="12"/>
  <c r="E48" i="12"/>
  <c r="F48" i="12"/>
  <c r="G48" i="12"/>
  <c r="H48" i="12"/>
  <c r="E49" i="12"/>
  <c r="F49" i="12"/>
  <c r="G49" i="12"/>
  <c r="H49" i="12"/>
  <c r="E50" i="12"/>
  <c r="F50" i="12"/>
  <c r="G50" i="12"/>
  <c r="H50" i="12"/>
  <c r="E51" i="12"/>
  <c r="F51" i="12"/>
  <c r="G51" i="12"/>
  <c r="H51" i="12"/>
  <c r="E52" i="12"/>
  <c r="F52" i="12"/>
  <c r="G52" i="12"/>
  <c r="H52" i="12"/>
  <c r="E54" i="12"/>
  <c r="E53" i="12" s="1"/>
  <c r="F54" i="12"/>
  <c r="F53" i="12" s="1"/>
  <c r="G54" i="12"/>
  <c r="G53" i="12" s="1"/>
  <c r="H54" i="12"/>
  <c r="H53" i="12" s="1"/>
  <c r="E55" i="12"/>
  <c r="F55" i="12"/>
  <c r="G55" i="12"/>
  <c r="H55" i="12"/>
  <c r="E56" i="12"/>
  <c r="F56" i="12"/>
  <c r="G56" i="12"/>
  <c r="H56" i="12"/>
  <c r="E58" i="12"/>
  <c r="E57" i="12" s="1"/>
  <c r="F58" i="12"/>
  <c r="F57" i="12" s="1"/>
  <c r="G58" i="12"/>
  <c r="G57" i="12" s="1"/>
  <c r="H58" i="12"/>
  <c r="E60" i="12"/>
  <c r="E59" i="12" s="1"/>
  <c r="F60" i="12"/>
  <c r="F59" i="12" s="1"/>
  <c r="G60" i="12"/>
  <c r="G59" i="12" s="1"/>
  <c r="H60" i="12"/>
  <c r="H59" i="12" s="1"/>
  <c r="E63" i="12"/>
  <c r="E62" i="12" s="1"/>
  <c r="E61" i="12" s="1"/>
  <c r="F63" i="12"/>
  <c r="F62" i="12" s="1"/>
  <c r="G63" i="12"/>
  <c r="G62" i="12" s="1"/>
  <c r="H63" i="12"/>
  <c r="H62" i="12" s="1"/>
  <c r="H61" i="12" s="1"/>
  <c r="E65" i="12"/>
  <c r="E64" i="12" s="1"/>
  <c r="F65" i="12"/>
  <c r="F64" i="12" s="1"/>
  <c r="G65" i="12"/>
  <c r="G64" i="12" s="1"/>
  <c r="H65" i="12"/>
  <c r="H64" i="12" s="1"/>
  <c r="E66" i="12"/>
  <c r="F66" i="12"/>
  <c r="G66" i="12"/>
  <c r="H66" i="12"/>
  <c r="E67" i="12"/>
  <c r="F67" i="12"/>
  <c r="G67" i="12"/>
  <c r="H67" i="12"/>
  <c r="E68" i="12"/>
  <c r="F68" i="12"/>
  <c r="G68" i="12"/>
  <c r="H68" i="12"/>
  <c r="E69" i="12"/>
  <c r="F69" i="12"/>
  <c r="G69" i="12"/>
  <c r="H69" i="12"/>
  <c r="E70" i="12"/>
  <c r="F70" i="12"/>
  <c r="G70" i="12"/>
  <c r="H70" i="12"/>
  <c r="E71" i="12"/>
  <c r="F71" i="12"/>
  <c r="G71" i="12"/>
  <c r="H71" i="12"/>
  <c r="E76" i="12"/>
  <c r="E75" i="12" s="1"/>
  <c r="E74" i="12" s="1"/>
  <c r="E73" i="12" s="1"/>
  <c r="E72" i="12" s="1"/>
  <c r="F76" i="12"/>
  <c r="F75" i="12" s="1"/>
  <c r="F74" i="12" s="1"/>
  <c r="F73" i="12" s="1"/>
  <c r="F72" i="12" s="1"/>
  <c r="G76" i="12"/>
  <c r="G75" i="12" s="1"/>
  <c r="G74" i="12" s="1"/>
  <c r="G73" i="12" s="1"/>
  <c r="G72" i="12" s="1"/>
  <c r="H76" i="12"/>
  <c r="H75" i="12" s="1"/>
  <c r="H74" i="12" s="1"/>
  <c r="H73" i="12" s="1"/>
  <c r="H72" i="12" s="1"/>
  <c r="G80" i="12"/>
  <c r="G79" i="12" s="1"/>
  <c r="G78" i="12" s="1"/>
  <c r="G77" i="12" s="1"/>
  <c r="E81" i="12"/>
  <c r="F81" i="12"/>
  <c r="F80" i="12" s="1"/>
  <c r="H81" i="12"/>
  <c r="H80" i="12" s="1"/>
  <c r="H79" i="12" s="1"/>
  <c r="H78" i="12" s="1"/>
  <c r="H77" i="12" s="1"/>
  <c r="E82" i="12"/>
  <c r="F82" i="12"/>
  <c r="H82" i="12"/>
  <c r="E83" i="12"/>
  <c r="F83" i="12"/>
  <c r="G83" i="12"/>
  <c r="H83" i="12"/>
  <c r="E84" i="12"/>
  <c r="E85" i="12"/>
  <c r="F85" i="12"/>
  <c r="G85" i="12"/>
  <c r="G84" i="12" s="1"/>
  <c r="H85" i="12"/>
  <c r="H84" i="12" s="1"/>
  <c r="E86" i="12"/>
  <c r="F86" i="12"/>
  <c r="G86" i="12"/>
  <c r="H86" i="12"/>
  <c r="F87" i="12"/>
  <c r="E88" i="12"/>
  <c r="E87" i="12" s="1"/>
  <c r="F88" i="12"/>
  <c r="G88" i="12"/>
  <c r="G87" i="12" s="1"/>
  <c r="H88" i="12"/>
  <c r="H87" i="12" s="1"/>
  <c r="F92" i="12"/>
  <c r="E93" i="12"/>
  <c r="E92" i="12" s="1"/>
  <c r="E91" i="12" s="1"/>
  <c r="E90" i="12" s="1"/>
  <c r="F93" i="12"/>
  <c r="G93" i="12"/>
  <c r="G92" i="12" s="1"/>
  <c r="H93" i="12"/>
  <c r="H92" i="12" s="1"/>
  <c r="H91" i="12" s="1"/>
  <c r="H90" i="12" s="1"/>
  <c r="E94" i="12"/>
  <c r="F94" i="12"/>
  <c r="G94" i="12"/>
  <c r="H94" i="12"/>
  <c r="E95" i="12"/>
  <c r="F95" i="12"/>
  <c r="G95" i="12"/>
  <c r="H95" i="12"/>
  <c r="E96" i="12"/>
  <c r="F96" i="12"/>
  <c r="G96" i="12"/>
  <c r="H96" i="12"/>
  <c r="E97" i="12"/>
  <c r="E98" i="12"/>
  <c r="F98" i="12"/>
  <c r="G98" i="12"/>
  <c r="G97" i="12" s="1"/>
  <c r="H98" i="12"/>
  <c r="H97" i="12" s="1"/>
  <c r="E99" i="12"/>
  <c r="F99" i="12"/>
  <c r="G99" i="12"/>
  <c r="H99" i="12"/>
  <c r="E100" i="12"/>
  <c r="F100" i="12"/>
  <c r="G100" i="12"/>
  <c r="H100" i="12"/>
  <c r="E101" i="12"/>
  <c r="F101" i="12"/>
  <c r="G101" i="12"/>
  <c r="H101" i="12"/>
  <c r="E103" i="12"/>
  <c r="E102" i="12" s="1"/>
  <c r="E104" i="12"/>
  <c r="F104" i="12"/>
  <c r="F103" i="12" s="1"/>
  <c r="F102" i="12" s="1"/>
  <c r="G104" i="12"/>
  <c r="G103" i="12" s="1"/>
  <c r="G102" i="12" s="1"/>
  <c r="H104" i="12"/>
  <c r="H103" i="12" s="1"/>
  <c r="H102" i="12" s="1"/>
  <c r="F107" i="12"/>
  <c r="E108" i="12"/>
  <c r="E107" i="12" s="1"/>
  <c r="F108" i="12"/>
  <c r="G108" i="12"/>
  <c r="G107" i="12" s="1"/>
  <c r="H108" i="12"/>
  <c r="H107" i="12" s="1"/>
  <c r="E109" i="12"/>
  <c r="F109" i="12"/>
  <c r="G109" i="12"/>
  <c r="H109" i="12"/>
  <c r="E110" i="12"/>
  <c r="F110" i="12"/>
  <c r="G110" i="12"/>
  <c r="H110" i="12"/>
  <c r="E111" i="12"/>
  <c r="F111" i="12"/>
  <c r="G111" i="12"/>
  <c r="H111" i="12"/>
  <c r="E112" i="12"/>
  <c r="E113" i="12"/>
  <c r="F113" i="12"/>
  <c r="G113" i="12"/>
  <c r="G112" i="12" s="1"/>
  <c r="H113" i="12"/>
  <c r="H112" i="12" s="1"/>
  <c r="E114" i="12"/>
  <c r="F114" i="12"/>
  <c r="G114" i="12"/>
  <c r="H114" i="12"/>
  <c r="E115" i="12"/>
  <c r="F115" i="12"/>
  <c r="G115" i="12"/>
  <c r="H115" i="12"/>
  <c r="E116" i="12"/>
  <c r="F116" i="12"/>
  <c r="G116" i="12"/>
  <c r="H116" i="12"/>
  <c r="E117" i="12"/>
  <c r="F117" i="12"/>
  <c r="G117" i="12"/>
  <c r="H117" i="12"/>
  <c r="E118" i="12"/>
  <c r="F118" i="12"/>
  <c r="G118" i="12"/>
  <c r="H118" i="12"/>
  <c r="E119" i="12"/>
  <c r="F119" i="12"/>
  <c r="G119" i="12"/>
  <c r="H119" i="12"/>
  <c r="E120" i="12"/>
  <c r="F120" i="12"/>
  <c r="G120" i="12"/>
  <c r="H120" i="12"/>
  <c r="E121" i="12"/>
  <c r="F121" i="12"/>
  <c r="G121" i="12"/>
  <c r="H121" i="12"/>
  <c r="E122" i="12"/>
  <c r="F122" i="12"/>
  <c r="G122" i="12"/>
  <c r="H122" i="12"/>
  <c r="E123" i="12"/>
  <c r="F123" i="12"/>
  <c r="G123" i="12"/>
  <c r="H123" i="12"/>
  <c r="E124" i="12"/>
  <c r="F124" i="12"/>
  <c r="G124" i="12"/>
  <c r="H124" i="12"/>
  <c r="E125" i="12"/>
  <c r="F125" i="12"/>
  <c r="G125" i="12"/>
  <c r="H125" i="12"/>
  <c r="E126" i="12"/>
  <c r="F126" i="12"/>
  <c r="G126" i="12"/>
  <c r="H126" i="12"/>
  <c r="F127" i="12"/>
  <c r="E128" i="12"/>
  <c r="E127" i="12" s="1"/>
  <c r="F128" i="12"/>
  <c r="G128" i="12"/>
  <c r="G127" i="12" s="1"/>
  <c r="H128" i="12"/>
  <c r="H127" i="12" s="1"/>
  <c r="E129" i="12"/>
  <c r="E130" i="12"/>
  <c r="F130" i="12"/>
  <c r="F129" i="12" s="1"/>
  <c r="G130" i="12"/>
  <c r="G129" i="12" s="1"/>
  <c r="H130" i="12"/>
  <c r="H129" i="12" s="1"/>
  <c r="F131" i="12"/>
  <c r="E132" i="12"/>
  <c r="E131" i="12" s="1"/>
  <c r="F132" i="12"/>
  <c r="G132" i="12"/>
  <c r="G131" i="12" s="1"/>
  <c r="H132" i="12"/>
  <c r="H131" i="12" s="1"/>
  <c r="F134" i="12"/>
  <c r="F133" i="12" s="1"/>
  <c r="E135" i="12"/>
  <c r="E134" i="12" s="1"/>
  <c r="E133" i="12" s="1"/>
  <c r="F135" i="12"/>
  <c r="G135" i="12"/>
  <c r="G134" i="12" s="1"/>
  <c r="G133" i="12" s="1"/>
  <c r="H135" i="12"/>
  <c r="H134" i="12" s="1"/>
  <c r="H133" i="12" s="1"/>
  <c r="E136" i="12"/>
  <c r="F136" i="12"/>
  <c r="G136" i="12"/>
  <c r="H136" i="12"/>
  <c r="E137" i="12"/>
  <c r="F137" i="12"/>
  <c r="G137" i="12"/>
  <c r="H137" i="12"/>
  <c r="E138" i="12"/>
  <c r="F138" i="12"/>
  <c r="G138" i="12"/>
  <c r="H138" i="12"/>
  <c r="E141" i="12"/>
  <c r="E142" i="12"/>
  <c r="F142" i="12"/>
  <c r="G142" i="12"/>
  <c r="G141" i="12" s="1"/>
  <c r="H142" i="12"/>
  <c r="H141" i="12" s="1"/>
  <c r="E143" i="12"/>
  <c r="F143" i="12"/>
  <c r="G143" i="12"/>
  <c r="H143" i="12"/>
  <c r="E144" i="12"/>
  <c r="F144" i="12"/>
  <c r="G144" i="12"/>
  <c r="H144" i="12"/>
  <c r="E145" i="12"/>
  <c r="F145" i="12"/>
  <c r="G145" i="12"/>
  <c r="H145" i="12"/>
  <c r="E146" i="12"/>
  <c r="F146" i="12"/>
  <c r="G146" i="12"/>
  <c r="H146" i="12"/>
  <c r="F147" i="12"/>
  <c r="E148" i="12"/>
  <c r="E147" i="12" s="1"/>
  <c r="F148" i="12"/>
  <c r="G148" i="12"/>
  <c r="G147" i="12" s="1"/>
  <c r="H148" i="12"/>
  <c r="H147" i="12" s="1"/>
  <c r="E149" i="12"/>
  <c r="F149" i="12"/>
  <c r="G149" i="12"/>
  <c r="H149" i="12"/>
  <c r="E150" i="12"/>
  <c r="F150" i="12"/>
  <c r="G150" i="12"/>
  <c r="H150" i="12"/>
  <c r="E151" i="12"/>
  <c r="F151" i="12"/>
  <c r="G151" i="12"/>
  <c r="H151" i="12"/>
  <c r="E152" i="12"/>
  <c r="F152" i="12"/>
  <c r="G152" i="12"/>
  <c r="H152" i="12"/>
  <c r="E153" i="12"/>
  <c r="F153" i="12"/>
  <c r="G153" i="12"/>
  <c r="H153" i="12"/>
  <c r="E154" i="12"/>
  <c r="F154" i="12"/>
  <c r="G154" i="12"/>
  <c r="H154" i="12"/>
  <c r="E155" i="12"/>
  <c r="F155" i="12"/>
  <c r="G155" i="12"/>
  <c r="H155" i="12"/>
  <c r="E156" i="12"/>
  <c r="F156" i="12"/>
  <c r="G156" i="12"/>
  <c r="H156" i="12"/>
  <c r="E157" i="12"/>
  <c r="F157" i="12"/>
  <c r="G157" i="12"/>
  <c r="H157" i="12"/>
  <c r="E158" i="12"/>
  <c r="F158" i="12"/>
  <c r="G158" i="12"/>
  <c r="H158" i="12"/>
  <c r="E159" i="12"/>
  <c r="F159" i="12"/>
  <c r="G159" i="12"/>
  <c r="H159" i="12"/>
  <c r="E160" i="12"/>
  <c r="F160" i="12"/>
  <c r="G160" i="12"/>
  <c r="H160" i="12"/>
  <c r="E161" i="12"/>
  <c r="F161" i="12"/>
  <c r="G161" i="12"/>
  <c r="H161" i="12"/>
  <c r="E162" i="12"/>
  <c r="F162" i="12"/>
  <c r="G162" i="12"/>
  <c r="H162" i="12"/>
  <c r="E163" i="12"/>
  <c r="F163" i="12"/>
  <c r="G163" i="12"/>
  <c r="H163" i="12"/>
  <c r="E164" i="12"/>
  <c r="F164" i="12"/>
  <c r="G164" i="12"/>
  <c r="H164" i="12"/>
  <c r="E165" i="12"/>
  <c r="F165" i="12"/>
  <c r="G165" i="12"/>
  <c r="H165" i="12"/>
  <c r="E166" i="12"/>
  <c r="E167" i="12"/>
  <c r="F167" i="12"/>
  <c r="F166" i="12" s="1"/>
  <c r="G167" i="12"/>
  <c r="G166" i="12" s="1"/>
  <c r="H167" i="12"/>
  <c r="H166" i="12" s="1"/>
  <c r="F168" i="12"/>
  <c r="E169" i="12"/>
  <c r="E168" i="12" s="1"/>
  <c r="F169" i="12"/>
  <c r="G169" i="12"/>
  <c r="G168" i="12" s="1"/>
  <c r="H169" i="12"/>
  <c r="H168" i="12" s="1"/>
  <c r="E170" i="12"/>
  <c r="E171" i="12"/>
  <c r="F171" i="12"/>
  <c r="G171" i="12"/>
  <c r="G170" i="12" s="1"/>
  <c r="H171" i="12"/>
  <c r="H170" i="12" s="1"/>
  <c r="E172" i="12"/>
  <c r="F172" i="12"/>
  <c r="G172" i="12"/>
  <c r="H172" i="12"/>
  <c r="E173" i="12"/>
  <c r="F173" i="12"/>
  <c r="G173" i="12"/>
  <c r="H173" i="12"/>
  <c r="E174" i="12"/>
  <c r="F174" i="12"/>
  <c r="G174" i="12"/>
  <c r="H174" i="12"/>
  <c r="F175" i="12"/>
  <c r="E176" i="12"/>
  <c r="E175" i="12" s="1"/>
  <c r="F176" i="12"/>
  <c r="G176" i="12"/>
  <c r="G175" i="12" s="1"/>
  <c r="H176" i="12"/>
  <c r="H175" i="12" s="1"/>
  <c r="F178" i="12"/>
  <c r="E179" i="12"/>
  <c r="E178" i="12" s="1"/>
  <c r="E177" i="12" s="1"/>
  <c r="F179" i="12"/>
  <c r="G179" i="12"/>
  <c r="G178" i="12" s="1"/>
  <c r="H179" i="12"/>
  <c r="H178" i="12" s="1"/>
  <c r="H177" i="12" s="1"/>
  <c r="E180" i="12"/>
  <c r="E181" i="12"/>
  <c r="F181" i="12"/>
  <c r="G181" i="12"/>
  <c r="G180" i="12" s="1"/>
  <c r="H181" i="12"/>
  <c r="H180" i="12" s="1"/>
  <c r="E182" i="12"/>
  <c r="F182" i="12"/>
  <c r="G182" i="12"/>
  <c r="H182" i="12"/>
  <c r="E183" i="12"/>
  <c r="F183" i="12"/>
  <c r="G183" i="12"/>
  <c r="H183" i="12"/>
  <c r="E184" i="12"/>
  <c r="F184" i="12"/>
  <c r="G184" i="12"/>
  <c r="H184" i="12"/>
  <c r="F187" i="12"/>
  <c r="E188" i="12"/>
  <c r="E187" i="12" s="1"/>
  <c r="E186" i="12" s="1"/>
  <c r="F188" i="12"/>
  <c r="G188" i="12"/>
  <c r="G187" i="12" s="1"/>
  <c r="H188" i="12"/>
  <c r="H187" i="12" s="1"/>
  <c r="H186" i="12" s="1"/>
  <c r="H185" i="12" s="1"/>
  <c r="E189" i="12"/>
  <c r="F189" i="12"/>
  <c r="G189" i="12"/>
  <c r="H189" i="12"/>
  <c r="E190" i="12"/>
  <c r="F190" i="12"/>
  <c r="G190" i="12"/>
  <c r="H190" i="12"/>
  <c r="E191" i="12"/>
  <c r="E192" i="12"/>
  <c r="F192" i="12"/>
  <c r="G192" i="12"/>
  <c r="G191" i="12" s="1"/>
  <c r="H192" i="12"/>
  <c r="H191" i="12" s="1"/>
  <c r="E193" i="12"/>
  <c r="F193" i="12"/>
  <c r="G193" i="12"/>
  <c r="H193" i="12"/>
  <c r="E194" i="12"/>
  <c r="F194" i="12"/>
  <c r="G194" i="12"/>
  <c r="H194" i="12"/>
  <c r="E195" i="12"/>
  <c r="F195" i="12"/>
  <c r="G195" i="12"/>
  <c r="H195" i="12"/>
  <c r="E196" i="12"/>
  <c r="F196" i="12"/>
  <c r="G196" i="12"/>
  <c r="H196" i="12"/>
  <c r="E197" i="12"/>
  <c r="F197" i="12"/>
  <c r="G197" i="12"/>
  <c r="H197" i="12"/>
  <c r="E198" i="12"/>
  <c r="F198" i="12"/>
  <c r="G198" i="12"/>
  <c r="H198" i="12"/>
  <c r="E199" i="12"/>
  <c r="G199" i="12"/>
  <c r="H199" i="12"/>
  <c r="E200" i="12"/>
  <c r="F200" i="12"/>
  <c r="F199" i="12" s="1"/>
  <c r="G200" i="12"/>
  <c r="H200" i="12"/>
  <c r="E201" i="12"/>
  <c r="F201" i="12"/>
  <c r="G201" i="12"/>
  <c r="H201" i="12"/>
  <c r="E202" i="12"/>
  <c r="F202" i="12"/>
  <c r="G202" i="12"/>
  <c r="H202" i="12"/>
  <c r="E203" i="12"/>
  <c r="F203" i="12"/>
  <c r="G203" i="12"/>
  <c r="H203" i="12"/>
  <c r="E204" i="12"/>
  <c r="F204" i="12"/>
  <c r="G204" i="12"/>
  <c r="H204" i="12"/>
  <c r="E205" i="12"/>
  <c r="F205" i="12"/>
  <c r="G205" i="12"/>
  <c r="H205" i="12"/>
  <c r="F206" i="12"/>
  <c r="E207" i="12"/>
  <c r="E206" i="12" s="1"/>
  <c r="F207" i="12"/>
  <c r="G207" i="12"/>
  <c r="G206" i="12" s="1"/>
  <c r="H207" i="12"/>
  <c r="H206" i="12" s="1"/>
  <c r="F209" i="12"/>
  <c r="E210" i="12"/>
  <c r="E209" i="12" s="1"/>
  <c r="E208" i="12" s="1"/>
  <c r="F210" i="12"/>
  <c r="G210" i="12"/>
  <c r="G209" i="12" s="1"/>
  <c r="H210" i="12"/>
  <c r="H209" i="12" s="1"/>
  <c r="H208" i="12" s="1"/>
  <c r="E211" i="12"/>
  <c r="E212" i="12"/>
  <c r="F212" i="12"/>
  <c r="G212" i="12"/>
  <c r="G211" i="12" s="1"/>
  <c r="H212" i="12"/>
  <c r="H211" i="12" s="1"/>
  <c r="E213" i="12"/>
  <c r="F213" i="12"/>
  <c r="G213" i="12"/>
  <c r="H213" i="12"/>
  <c r="E214" i="12"/>
  <c r="F214" i="12"/>
  <c r="G214" i="12"/>
  <c r="H214" i="12"/>
  <c r="F217" i="12"/>
  <c r="E218" i="12"/>
  <c r="E217" i="12" s="1"/>
  <c r="E216" i="12" s="1"/>
  <c r="F218" i="12"/>
  <c r="G218" i="12"/>
  <c r="G217" i="12" s="1"/>
  <c r="H218" i="12"/>
  <c r="H217" i="12" s="1"/>
  <c r="H216" i="12" s="1"/>
  <c r="H215" i="12" s="1"/>
  <c r="E219" i="12"/>
  <c r="F219" i="12"/>
  <c r="G219" i="12"/>
  <c r="H219" i="12"/>
  <c r="E220" i="12"/>
  <c r="F220" i="12"/>
  <c r="G220" i="12"/>
  <c r="H220" i="12"/>
  <c r="E221" i="12"/>
  <c r="E222" i="12"/>
  <c r="F222" i="12"/>
  <c r="G222" i="12"/>
  <c r="G221" i="12" s="1"/>
  <c r="H222" i="12"/>
  <c r="H221" i="12" s="1"/>
  <c r="E223" i="12"/>
  <c r="F223" i="12"/>
  <c r="G223" i="12"/>
  <c r="H223" i="12"/>
  <c r="E224" i="12"/>
  <c r="F224" i="12"/>
  <c r="G224" i="12"/>
  <c r="H224" i="12"/>
  <c r="E225" i="12"/>
  <c r="F225" i="12"/>
  <c r="G225" i="12"/>
  <c r="H225" i="12"/>
  <c r="E226" i="12"/>
  <c r="F226" i="12"/>
  <c r="G226" i="12"/>
  <c r="H226" i="12"/>
  <c r="E227" i="12"/>
  <c r="F227" i="12"/>
  <c r="G227" i="12"/>
  <c r="H227" i="12"/>
  <c r="E228" i="12"/>
  <c r="F228" i="12"/>
  <c r="G228" i="12"/>
  <c r="H228" i="12"/>
  <c r="E229" i="12"/>
  <c r="F229" i="12"/>
  <c r="G229" i="12"/>
  <c r="H229" i="12"/>
  <c r="E230" i="12"/>
  <c r="F230" i="12"/>
  <c r="G230" i="12"/>
  <c r="H230" i="12"/>
  <c r="E231" i="12"/>
  <c r="F231" i="12"/>
  <c r="G231" i="12"/>
  <c r="H231" i="12"/>
  <c r="E232" i="12"/>
  <c r="F232" i="12"/>
  <c r="G232" i="12"/>
  <c r="H232" i="12"/>
  <c r="E233" i="12"/>
  <c r="F233" i="12"/>
  <c r="G233" i="12"/>
  <c r="H233" i="12"/>
  <c r="E234" i="12"/>
  <c r="F234" i="12"/>
  <c r="G234" i="12"/>
  <c r="H234" i="12"/>
  <c r="E235" i="12"/>
  <c r="F235" i="12"/>
  <c r="G235" i="12"/>
  <c r="H235" i="12"/>
  <c r="E236" i="12"/>
  <c r="F236" i="12"/>
  <c r="G236" i="12"/>
  <c r="H236" i="12"/>
  <c r="E237" i="12"/>
  <c r="F237" i="12"/>
  <c r="G237" i="12"/>
  <c r="H237" i="12"/>
  <c r="E238" i="12"/>
  <c r="F238" i="12"/>
  <c r="G238" i="12"/>
  <c r="H238" i="12"/>
  <c r="E240" i="12"/>
  <c r="E239" i="12" s="1"/>
  <c r="E241" i="12"/>
  <c r="F241" i="12"/>
  <c r="G241" i="12"/>
  <c r="G240" i="12" s="1"/>
  <c r="G239" i="12" s="1"/>
  <c r="H241" i="12"/>
  <c r="H240" i="12" s="1"/>
  <c r="H239" i="12" s="1"/>
  <c r="E242" i="12"/>
  <c r="F242" i="12"/>
  <c r="G242" i="12"/>
  <c r="H242" i="12"/>
  <c r="E243" i="12"/>
  <c r="F243" i="12"/>
  <c r="G243" i="12"/>
  <c r="H243" i="12"/>
  <c r="F248" i="12"/>
  <c r="E249" i="12"/>
  <c r="E248" i="12" s="1"/>
  <c r="F249" i="12"/>
  <c r="G249" i="12"/>
  <c r="G248" i="12" s="1"/>
  <c r="H249" i="12"/>
  <c r="H248" i="12" s="1"/>
  <c r="E250" i="12"/>
  <c r="F250" i="12"/>
  <c r="G250" i="12"/>
  <c r="H250" i="12"/>
  <c r="E251" i="12"/>
  <c r="F251" i="12"/>
  <c r="G251" i="12"/>
  <c r="H251" i="12"/>
  <c r="E252" i="12"/>
  <c r="E253" i="12"/>
  <c r="F253" i="12"/>
  <c r="G253" i="12"/>
  <c r="G252" i="12" s="1"/>
  <c r="H253" i="12"/>
  <c r="H252" i="12" s="1"/>
  <c r="E254" i="12"/>
  <c r="F254" i="12"/>
  <c r="G254" i="12"/>
  <c r="H254" i="12"/>
  <c r="E255" i="12"/>
  <c r="F255" i="12"/>
  <c r="G255" i="12"/>
  <c r="H255" i="12"/>
  <c r="E256" i="12"/>
  <c r="F256" i="12"/>
  <c r="G256" i="12"/>
  <c r="H256" i="12"/>
  <c r="E257" i="12"/>
  <c r="F257" i="12"/>
  <c r="G257" i="12"/>
  <c r="H257" i="12"/>
  <c r="E258" i="12"/>
  <c r="F258" i="12"/>
  <c r="G258" i="12"/>
  <c r="H258" i="12"/>
  <c r="E259" i="12"/>
  <c r="F259" i="12"/>
  <c r="G259" i="12"/>
  <c r="H259" i="12"/>
  <c r="E260" i="12"/>
  <c r="F260" i="12"/>
  <c r="G260" i="12"/>
  <c r="H260" i="12"/>
  <c r="E261" i="12"/>
  <c r="F261" i="12"/>
  <c r="G261" i="12"/>
  <c r="H261" i="12"/>
  <c r="E262" i="12"/>
  <c r="F262" i="12"/>
  <c r="G262" i="12"/>
  <c r="H262" i="12"/>
  <c r="E263" i="12"/>
  <c r="F263" i="12"/>
  <c r="G263" i="12"/>
  <c r="H263" i="12"/>
  <c r="E264" i="12"/>
  <c r="F264" i="12"/>
  <c r="G264" i="12"/>
  <c r="H264" i="12"/>
  <c r="E265" i="12"/>
  <c r="F265" i="12"/>
  <c r="G265" i="12"/>
  <c r="H265" i="12"/>
  <c r="E266" i="12"/>
  <c r="F266" i="12"/>
  <c r="G266" i="12"/>
  <c r="H266" i="12"/>
  <c r="E267" i="12"/>
  <c r="F267" i="12"/>
  <c r="G267" i="12"/>
  <c r="H267" i="12"/>
  <c r="E268" i="12"/>
  <c r="F268" i="12"/>
  <c r="G268" i="12"/>
  <c r="H268" i="12"/>
  <c r="F269" i="12"/>
  <c r="E270" i="12"/>
  <c r="E269" i="12" s="1"/>
  <c r="F270" i="12"/>
  <c r="G270" i="12"/>
  <c r="G269" i="12" s="1"/>
  <c r="H270" i="12"/>
  <c r="H269" i="12" s="1"/>
  <c r="G271" i="12"/>
  <c r="E272" i="12"/>
  <c r="E271" i="12" s="1"/>
  <c r="F272" i="12"/>
  <c r="F271" i="12" s="1"/>
  <c r="G272" i="12"/>
  <c r="H272" i="12"/>
  <c r="H271" i="12" s="1"/>
  <c r="E273" i="12"/>
  <c r="E274" i="12"/>
  <c r="F274" i="12"/>
  <c r="F273" i="12" s="1"/>
  <c r="G274" i="12"/>
  <c r="G273" i="12" s="1"/>
  <c r="H274" i="12"/>
  <c r="H273" i="12" s="1"/>
  <c r="F276" i="12"/>
  <c r="F275" i="12" s="1"/>
  <c r="G276" i="12"/>
  <c r="G275" i="12" s="1"/>
  <c r="E277" i="12"/>
  <c r="E276" i="12" s="1"/>
  <c r="E275" i="12" s="1"/>
  <c r="F277" i="12"/>
  <c r="G277" i="12"/>
  <c r="H277" i="12"/>
  <c r="H276" i="12" s="1"/>
  <c r="H275" i="12" s="1"/>
  <c r="E278" i="12"/>
  <c r="F278" i="12"/>
  <c r="G278" i="12"/>
  <c r="H278" i="12"/>
  <c r="E279" i="12"/>
  <c r="F279" i="12"/>
  <c r="G279" i="12"/>
  <c r="H279" i="12"/>
  <c r="F282" i="12"/>
  <c r="E283" i="12"/>
  <c r="F283" i="12"/>
  <c r="G283" i="12"/>
  <c r="H283" i="12"/>
  <c r="H282" i="12" s="1"/>
  <c r="E284" i="12"/>
  <c r="F284" i="12"/>
  <c r="G284" i="12"/>
  <c r="H284" i="12"/>
  <c r="E285" i="12"/>
  <c r="E282" i="12" s="1"/>
  <c r="E281" i="12" s="1"/>
  <c r="E280" i="12" s="1"/>
  <c r="F285" i="12"/>
  <c r="G285" i="12"/>
  <c r="H285" i="12"/>
  <c r="G286" i="12"/>
  <c r="E287" i="12"/>
  <c r="E286" i="12" s="1"/>
  <c r="F287" i="12"/>
  <c r="G287" i="12"/>
  <c r="H287" i="12"/>
  <c r="H286" i="12" s="1"/>
  <c r="E288" i="12"/>
  <c r="F288" i="12"/>
  <c r="F286" i="12" s="1"/>
  <c r="G288" i="12"/>
  <c r="H288" i="12"/>
  <c r="E289" i="12"/>
  <c r="F289" i="12"/>
  <c r="G289" i="12"/>
  <c r="H289" i="12"/>
  <c r="E290" i="12"/>
  <c r="F290" i="12"/>
  <c r="G290" i="12"/>
  <c r="H290" i="12"/>
  <c r="E291" i="12"/>
  <c r="F291" i="12"/>
  <c r="G291" i="12"/>
  <c r="H291" i="12"/>
  <c r="E292" i="12"/>
  <c r="F292" i="12"/>
  <c r="G292" i="12"/>
  <c r="H292" i="12"/>
  <c r="E293" i="12"/>
  <c r="F293" i="12"/>
  <c r="G293" i="12"/>
  <c r="H293" i="12"/>
  <c r="E294" i="12"/>
  <c r="F294" i="12"/>
  <c r="G294" i="12"/>
  <c r="H294" i="12"/>
  <c r="E295" i="12"/>
  <c r="F295" i="12"/>
  <c r="G295" i="12"/>
  <c r="H295" i="12"/>
  <c r="E296" i="12"/>
  <c r="F296" i="12"/>
  <c r="G296" i="12"/>
  <c r="H296" i="12"/>
  <c r="E297" i="12"/>
  <c r="F297" i="12"/>
  <c r="G297" i="12"/>
  <c r="H297" i="12"/>
  <c r="E298" i="12"/>
  <c r="F298" i="12"/>
  <c r="G298" i="12"/>
  <c r="H298" i="12"/>
  <c r="E299" i="12"/>
  <c r="F299" i="12"/>
  <c r="G299" i="12"/>
  <c r="H299" i="12"/>
  <c r="E300" i="12"/>
  <c r="F300" i="12"/>
  <c r="G300" i="12"/>
  <c r="H300" i="12"/>
  <c r="E301" i="12"/>
  <c r="F301" i="12"/>
  <c r="G301" i="12"/>
  <c r="H301" i="12"/>
  <c r="E302" i="12"/>
  <c r="F302" i="12"/>
  <c r="G302" i="12"/>
  <c r="H302" i="12"/>
  <c r="E304" i="12"/>
  <c r="E303" i="12" s="1"/>
  <c r="F304" i="12"/>
  <c r="F303" i="12" s="1"/>
  <c r="G304" i="12"/>
  <c r="G303" i="12" s="1"/>
  <c r="H304" i="12"/>
  <c r="H303" i="12" s="1"/>
  <c r="E305" i="12"/>
  <c r="E306" i="12"/>
  <c r="F306" i="12"/>
  <c r="F305" i="12" s="1"/>
  <c r="G306" i="12"/>
  <c r="G305" i="12" s="1"/>
  <c r="H306" i="12"/>
  <c r="H305" i="12" s="1"/>
  <c r="F307" i="12"/>
  <c r="E308" i="12"/>
  <c r="E307" i="12" s="1"/>
  <c r="F308" i="12"/>
  <c r="G308" i="12"/>
  <c r="G307" i="12" s="1"/>
  <c r="H308" i="12"/>
  <c r="H307" i="12" s="1"/>
  <c r="E311" i="12"/>
  <c r="E310" i="12" s="1"/>
  <c r="E309" i="12" s="1"/>
  <c r="F311" i="12"/>
  <c r="F310" i="12" s="1"/>
  <c r="F309" i="12" s="1"/>
  <c r="G311" i="12"/>
  <c r="G310" i="12" s="1"/>
  <c r="G309" i="12" s="1"/>
  <c r="H311" i="12"/>
  <c r="H310" i="12" s="1"/>
  <c r="H309" i="12" s="1"/>
  <c r="E312" i="12"/>
  <c r="F312" i="12"/>
  <c r="G312" i="12"/>
  <c r="H312" i="12"/>
  <c r="E313" i="12"/>
  <c r="F313" i="12"/>
  <c r="G313" i="12"/>
  <c r="H313" i="12"/>
  <c r="E319" i="12"/>
  <c r="E318" i="12" s="1"/>
  <c r="E317" i="12" s="1"/>
  <c r="F319" i="12"/>
  <c r="F318" i="12" s="1"/>
  <c r="F317" i="12" s="1"/>
  <c r="F316" i="12" s="1"/>
  <c r="F315" i="12" s="1"/>
  <c r="F314" i="12" s="1"/>
  <c r="G319" i="12"/>
  <c r="G318" i="12" s="1"/>
  <c r="H319" i="12"/>
  <c r="H318" i="12" s="1"/>
  <c r="E320" i="12"/>
  <c r="F320" i="12"/>
  <c r="G320" i="12"/>
  <c r="H320" i="12"/>
  <c r="E321" i="12"/>
  <c r="F321" i="12"/>
  <c r="G321" i="12"/>
  <c r="H321" i="12"/>
  <c r="F322" i="12"/>
  <c r="E323" i="12"/>
  <c r="E322" i="12" s="1"/>
  <c r="F323" i="12"/>
  <c r="G323" i="12"/>
  <c r="G322" i="12" s="1"/>
  <c r="H323" i="12"/>
  <c r="H322" i="12" s="1"/>
  <c r="E324" i="12"/>
  <c r="F324" i="12"/>
  <c r="G324" i="12"/>
  <c r="H324" i="12"/>
  <c r="E325" i="12"/>
  <c r="F325" i="12"/>
  <c r="G325" i="12"/>
  <c r="H325" i="12"/>
  <c r="E326" i="12"/>
  <c r="F326" i="12"/>
  <c r="G326" i="12"/>
  <c r="H326" i="12"/>
  <c r="E327" i="12"/>
  <c r="F327" i="12"/>
  <c r="G327" i="12"/>
  <c r="H327" i="12"/>
  <c r="E328" i="12"/>
  <c r="F328" i="12"/>
  <c r="G328" i="12"/>
  <c r="H328" i="12"/>
  <c r="F329" i="12"/>
  <c r="E330" i="12"/>
  <c r="E329" i="12" s="1"/>
  <c r="F330" i="12"/>
  <c r="G330" i="12"/>
  <c r="G329" i="12" s="1"/>
  <c r="H330" i="12"/>
  <c r="H329" i="12" s="1"/>
  <c r="E333" i="12"/>
  <c r="E332" i="12" s="1"/>
  <c r="E331" i="12" s="1"/>
  <c r="F333" i="12"/>
  <c r="F332" i="12" s="1"/>
  <c r="F331" i="12" s="1"/>
  <c r="G333" i="12"/>
  <c r="G332" i="12" s="1"/>
  <c r="G331" i="12" s="1"/>
  <c r="H333" i="12"/>
  <c r="H332" i="12" s="1"/>
  <c r="H331" i="12" s="1"/>
  <c r="E338" i="12"/>
  <c r="E337" i="12" s="1"/>
  <c r="E336" i="12" s="1"/>
  <c r="F338" i="12"/>
  <c r="F337" i="12" s="1"/>
  <c r="F336" i="12" s="1"/>
  <c r="G338" i="12"/>
  <c r="G337" i="12" s="1"/>
  <c r="G336" i="12" s="1"/>
  <c r="H338" i="12"/>
  <c r="H337" i="12" s="1"/>
  <c r="H336" i="12" s="1"/>
  <c r="E339" i="12"/>
  <c r="F339" i="12"/>
  <c r="G339" i="12"/>
  <c r="H339" i="12"/>
  <c r="E343" i="12"/>
  <c r="E342" i="12" s="1"/>
  <c r="F343" i="12"/>
  <c r="F342" i="12" s="1"/>
  <c r="G343" i="12"/>
  <c r="G342" i="12" s="1"/>
  <c r="H343" i="12"/>
  <c r="H342" i="12" s="1"/>
  <c r="E344" i="12"/>
  <c r="F344" i="12"/>
  <c r="G344" i="12"/>
  <c r="H344" i="12"/>
  <c r="E345" i="12"/>
  <c r="F345" i="12"/>
  <c r="G345" i="12"/>
  <c r="H345" i="12"/>
  <c r="E346" i="12"/>
  <c r="F346" i="12"/>
  <c r="G346" i="12"/>
  <c r="H346" i="12"/>
  <c r="E347" i="12"/>
  <c r="F347" i="12"/>
  <c r="G347" i="12"/>
  <c r="H347" i="12"/>
  <c r="E348" i="12"/>
  <c r="F348" i="12"/>
  <c r="G348" i="12"/>
  <c r="H348" i="12"/>
  <c r="E350" i="12"/>
  <c r="E349" i="12" s="1"/>
  <c r="F350" i="12"/>
  <c r="F349" i="12" s="1"/>
  <c r="G350" i="12"/>
  <c r="G349" i="12" s="1"/>
  <c r="H350" i="12"/>
  <c r="H349" i="12" s="1"/>
  <c r="E351" i="12"/>
  <c r="F351" i="12"/>
  <c r="G351" i="12"/>
  <c r="H351" i="12"/>
  <c r="E352" i="12"/>
  <c r="F352" i="12"/>
  <c r="G352" i="12"/>
  <c r="H352" i="12"/>
  <c r="E353" i="12"/>
  <c r="F353" i="12"/>
  <c r="G353" i="12"/>
  <c r="H353" i="12"/>
  <c r="E354" i="12"/>
  <c r="F354" i="12"/>
  <c r="G354" i="12"/>
  <c r="H354" i="12"/>
  <c r="E355" i="12"/>
  <c r="F355" i="12"/>
  <c r="G355" i="12"/>
  <c r="H355" i="12"/>
  <c r="E356" i="12"/>
  <c r="F356" i="12"/>
  <c r="G356" i="12"/>
  <c r="H356" i="12"/>
  <c r="E357" i="12"/>
  <c r="F357" i="12"/>
  <c r="G357" i="12"/>
  <c r="H357" i="12"/>
  <c r="E358" i="12"/>
  <c r="F358" i="12"/>
  <c r="G358" i="12"/>
  <c r="H358" i="12"/>
  <c r="E359" i="12"/>
  <c r="F359" i="12"/>
  <c r="G359" i="12"/>
  <c r="H359" i="12"/>
  <c r="E360" i="12"/>
  <c r="F360" i="12"/>
  <c r="G360" i="12"/>
  <c r="H360" i="12"/>
  <c r="E361" i="12"/>
  <c r="F361" i="12"/>
  <c r="G361" i="12"/>
  <c r="H361" i="12"/>
  <c r="E362" i="12"/>
  <c r="F362" i="12"/>
  <c r="G362" i="12"/>
  <c r="H362" i="12"/>
  <c r="E363" i="12"/>
  <c r="F363" i="12"/>
  <c r="G363" i="12"/>
  <c r="H363" i="12"/>
  <c r="E364" i="12"/>
  <c r="F364" i="12"/>
  <c r="G364" i="12"/>
  <c r="H364" i="12"/>
  <c r="E365" i="12"/>
  <c r="F365" i="12"/>
  <c r="G365" i="12"/>
  <c r="H365" i="12"/>
  <c r="E366" i="12"/>
  <c r="F366" i="12"/>
  <c r="G366" i="12"/>
  <c r="H366" i="12"/>
  <c r="E367" i="12"/>
  <c r="F367" i="12"/>
  <c r="G367" i="12"/>
  <c r="H367" i="12"/>
  <c r="E368" i="12"/>
  <c r="F368" i="12"/>
  <c r="G368" i="12"/>
  <c r="H368" i="12"/>
  <c r="E369" i="12"/>
  <c r="F369" i="12"/>
  <c r="G369" i="12"/>
  <c r="H369" i="12"/>
  <c r="E370" i="12"/>
  <c r="F370" i="12"/>
  <c r="G370" i="12"/>
  <c r="H370" i="12"/>
  <c r="E371" i="12"/>
  <c r="F371" i="12"/>
  <c r="G371" i="12"/>
  <c r="H371" i="12"/>
  <c r="E372" i="12"/>
  <c r="F372" i="12"/>
  <c r="G372" i="12"/>
  <c r="H372" i="12"/>
  <c r="E373" i="12"/>
  <c r="F373" i="12"/>
  <c r="G373" i="12"/>
  <c r="H373" i="12"/>
  <c r="F374" i="12"/>
  <c r="E375" i="12"/>
  <c r="E374" i="12" s="1"/>
  <c r="F375" i="12"/>
  <c r="G375" i="12"/>
  <c r="G374" i="12" s="1"/>
  <c r="H375" i="12"/>
  <c r="H374" i="12" s="1"/>
  <c r="E376" i="12"/>
  <c r="F376" i="12"/>
  <c r="G376" i="12"/>
  <c r="H376" i="12"/>
  <c r="E377" i="12"/>
  <c r="F377" i="12"/>
  <c r="G377" i="12"/>
  <c r="H377" i="12"/>
  <c r="E378" i="12"/>
  <c r="F378" i="12"/>
  <c r="G378" i="12"/>
  <c r="H378" i="12"/>
  <c r="F379" i="12"/>
  <c r="E380" i="12"/>
  <c r="E379" i="12" s="1"/>
  <c r="F380" i="12"/>
  <c r="G380" i="12"/>
  <c r="G379" i="12" s="1"/>
  <c r="H380" i="12"/>
  <c r="H379" i="12" s="1"/>
  <c r="E382" i="12"/>
  <c r="E381" i="12" s="1"/>
  <c r="F382" i="12"/>
  <c r="F381" i="12" s="1"/>
  <c r="G382" i="12"/>
  <c r="G381" i="12" s="1"/>
  <c r="H382" i="12"/>
  <c r="H381" i="12" s="1"/>
  <c r="E383" i="12"/>
  <c r="F383" i="12"/>
  <c r="G383" i="12"/>
  <c r="H383" i="12"/>
  <c r="F385" i="12"/>
  <c r="F384" i="12" s="1"/>
  <c r="E386" i="12"/>
  <c r="E385" i="12" s="1"/>
  <c r="E384" i="12" s="1"/>
  <c r="F386" i="12"/>
  <c r="G386" i="12"/>
  <c r="G385" i="12" s="1"/>
  <c r="G384" i="12" s="1"/>
  <c r="H386" i="12"/>
  <c r="H385" i="12" s="1"/>
  <c r="H384" i="12" s="1"/>
  <c r="E387" i="12"/>
  <c r="F387" i="12"/>
  <c r="G387" i="12"/>
  <c r="H387" i="12"/>
  <c r="E388" i="12"/>
  <c r="F388" i="12"/>
  <c r="G388" i="12"/>
  <c r="H388" i="12"/>
  <c r="E389" i="12"/>
  <c r="F389" i="12"/>
  <c r="G389" i="12"/>
  <c r="H389" i="12"/>
  <c r="E390" i="12"/>
  <c r="F390" i="12"/>
  <c r="G390" i="12"/>
  <c r="H390" i="12"/>
  <c r="E391" i="12"/>
  <c r="F391" i="12"/>
  <c r="G391" i="12"/>
  <c r="H391" i="12"/>
  <c r="E396" i="12"/>
  <c r="E395" i="12" s="1"/>
  <c r="F396" i="12"/>
  <c r="F395" i="12" s="1"/>
  <c r="F394" i="12" s="1"/>
  <c r="G396" i="12"/>
  <c r="G395" i="12" s="1"/>
  <c r="H396" i="12"/>
  <c r="E397" i="12"/>
  <c r="F397" i="12"/>
  <c r="G397" i="12"/>
  <c r="H397" i="12"/>
  <c r="E398" i="12"/>
  <c r="F398" i="12"/>
  <c r="G398" i="12"/>
  <c r="H398" i="12"/>
  <c r="E399" i="12"/>
  <c r="F399" i="12"/>
  <c r="G399" i="12"/>
  <c r="H399" i="12"/>
  <c r="E400" i="12"/>
  <c r="F400" i="12"/>
  <c r="G400" i="12"/>
  <c r="H400" i="12"/>
  <c r="F401" i="12"/>
  <c r="E402" i="12"/>
  <c r="E401" i="12" s="1"/>
  <c r="F402" i="12"/>
  <c r="G402" i="12"/>
  <c r="G401" i="12" s="1"/>
  <c r="H402" i="12"/>
  <c r="H401" i="12" s="1"/>
  <c r="E403" i="12"/>
  <c r="F403" i="12"/>
  <c r="G403" i="12"/>
  <c r="H403" i="12"/>
  <c r="E404" i="12"/>
  <c r="F404" i="12"/>
  <c r="G404" i="12"/>
  <c r="H404" i="12"/>
  <c r="E405" i="12"/>
  <c r="F405" i="12"/>
  <c r="G405" i="12"/>
  <c r="H405" i="12"/>
  <c r="E406" i="12"/>
  <c r="F406" i="12"/>
  <c r="G406" i="12"/>
  <c r="H406" i="12"/>
  <c r="E407" i="12"/>
  <c r="F407" i="12"/>
  <c r="G407" i="12"/>
  <c r="H407" i="12"/>
  <c r="E408" i="12"/>
  <c r="F408" i="12"/>
  <c r="G408" i="12"/>
  <c r="H408" i="12"/>
  <c r="E409" i="12"/>
  <c r="F409" i="12"/>
  <c r="G409" i="12"/>
  <c r="H409" i="12"/>
  <c r="E410" i="12"/>
  <c r="F410" i="12"/>
  <c r="G410" i="12"/>
  <c r="H410" i="12"/>
  <c r="E411" i="12"/>
  <c r="F411" i="12"/>
  <c r="G411" i="12"/>
  <c r="H411" i="12"/>
  <c r="E412" i="12"/>
  <c r="F412" i="12"/>
  <c r="G412" i="12"/>
  <c r="H412" i="12"/>
  <c r="E413" i="12"/>
  <c r="F413" i="12"/>
  <c r="G413" i="12"/>
  <c r="H413" i="12"/>
  <c r="E414" i="12"/>
  <c r="F414" i="12"/>
  <c r="G414" i="12"/>
  <c r="H414" i="12"/>
  <c r="E415" i="12"/>
  <c r="F415" i="12"/>
  <c r="G415" i="12"/>
  <c r="H415" i="12"/>
  <c r="E416" i="12"/>
  <c r="F416" i="12"/>
  <c r="G416" i="12"/>
  <c r="H416" i="12"/>
  <c r="E417" i="12"/>
  <c r="F417" i="12"/>
  <c r="G417" i="12"/>
  <c r="H417" i="12"/>
  <c r="E418" i="12"/>
  <c r="F418" i="12"/>
  <c r="G418" i="12"/>
  <c r="H418" i="12"/>
  <c r="E419" i="12"/>
  <c r="F419" i="12"/>
  <c r="G419" i="12"/>
  <c r="H419" i="12"/>
  <c r="E420" i="12"/>
  <c r="F420" i="12"/>
  <c r="G420" i="12"/>
  <c r="H420" i="12"/>
  <c r="E421" i="12"/>
  <c r="F421" i="12"/>
  <c r="G421" i="12"/>
  <c r="H421" i="12"/>
  <c r="E422" i="12"/>
  <c r="F422" i="12"/>
  <c r="G422" i="12"/>
  <c r="H422" i="12"/>
  <c r="E423" i="12"/>
  <c r="F423" i="12"/>
  <c r="G423" i="12"/>
  <c r="H423" i="12"/>
  <c r="E424" i="12"/>
  <c r="F424" i="12"/>
  <c r="G424" i="12"/>
  <c r="H424" i="12"/>
  <c r="E425" i="12"/>
  <c r="F425" i="12"/>
  <c r="G425" i="12"/>
  <c r="H425" i="12"/>
  <c r="E426" i="12"/>
  <c r="F426" i="12"/>
  <c r="G426" i="12"/>
  <c r="H426" i="12"/>
  <c r="F427" i="12"/>
  <c r="E428" i="12"/>
  <c r="E427" i="12" s="1"/>
  <c r="F428" i="12"/>
  <c r="G428" i="12"/>
  <c r="G427" i="12" s="1"/>
  <c r="H428" i="12"/>
  <c r="H427" i="12" s="1"/>
  <c r="E429" i="12"/>
  <c r="F429" i="12"/>
  <c r="G429" i="12"/>
  <c r="H429" i="12"/>
  <c r="E430" i="12"/>
  <c r="F430" i="12"/>
  <c r="G430" i="12"/>
  <c r="H430" i="12"/>
  <c r="E431" i="12"/>
  <c r="F431" i="12"/>
  <c r="G431" i="12"/>
  <c r="H431" i="12"/>
  <c r="E433" i="12"/>
  <c r="E432" i="12" s="1"/>
  <c r="F433" i="12"/>
  <c r="F432" i="12" s="1"/>
  <c r="G433" i="12"/>
  <c r="G432" i="12" s="1"/>
  <c r="H433" i="12"/>
  <c r="H432" i="12" s="1"/>
  <c r="E435" i="12"/>
  <c r="E434" i="12" s="1"/>
  <c r="F435" i="12"/>
  <c r="F434" i="12" s="1"/>
  <c r="G435" i="12"/>
  <c r="G434" i="12" s="1"/>
  <c r="H435" i="12"/>
  <c r="H434" i="12" s="1"/>
  <c r="E436" i="12"/>
  <c r="F436" i="12"/>
  <c r="G436" i="12"/>
  <c r="H436" i="12"/>
  <c r="F437" i="12"/>
  <c r="E438" i="12"/>
  <c r="E437" i="12" s="1"/>
  <c r="F438" i="12"/>
  <c r="G438" i="12"/>
  <c r="G437" i="12" s="1"/>
  <c r="H438" i="12"/>
  <c r="H437" i="12" s="1"/>
  <c r="E439" i="12"/>
  <c r="F439" i="12"/>
  <c r="G439" i="12"/>
  <c r="H439" i="12"/>
  <c r="E442" i="12"/>
  <c r="E441" i="12" s="1"/>
  <c r="F442" i="12"/>
  <c r="F441" i="12" s="1"/>
  <c r="G442" i="12"/>
  <c r="G441" i="12" s="1"/>
  <c r="H442" i="12"/>
  <c r="H441" i="12" s="1"/>
  <c r="E443" i="12"/>
  <c r="F443" i="12"/>
  <c r="G443" i="12"/>
  <c r="H443" i="12"/>
  <c r="E445" i="12"/>
  <c r="E444" i="12" s="1"/>
  <c r="F445" i="12"/>
  <c r="F444" i="12" s="1"/>
  <c r="G445" i="12"/>
  <c r="G444" i="12" s="1"/>
  <c r="H445" i="12"/>
  <c r="H444" i="12" s="1"/>
  <c r="E446" i="12"/>
  <c r="F446" i="12"/>
  <c r="G446" i="12"/>
  <c r="H446" i="12"/>
  <c r="E447" i="12"/>
  <c r="F447" i="12"/>
  <c r="G447" i="12"/>
  <c r="H447" i="12"/>
  <c r="E448" i="12"/>
  <c r="F448" i="12"/>
  <c r="G448" i="12"/>
  <c r="H448" i="12"/>
  <c r="E449" i="12"/>
  <c r="F449" i="12"/>
  <c r="G449" i="12"/>
  <c r="H449" i="12"/>
  <c r="E450" i="12"/>
  <c r="F450" i="12"/>
  <c r="G450" i="12"/>
  <c r="H450" i="12"/>
  <c r="E451" i="12"/>
  <c r="F451" i="12"/>
  <c r="G451" i="12"/>
  <c r="H451" i="12"/>
  <c r="E452" i="12"/>
  <c r="F452" i="12"/>
  <c r="G452" i="12"/>
  <c r="H452" i="12"/>
  <c r="E453" i="12"/>
  <c r="F453" i="12"/>
  <c r="G453" i="12"/>
  <c r="H453" i="12"/>
  <c r="E454" i="12"/>
  <c r="F454" i="12"/>
  <c r="G454" i="12"/>
  <c r="H454" i="12"/>
  <c r="E455" i="12"/>
  <c r="F455" i="12"/>
  <c r="G455" i="12"/>
  <c r="H455" i="12"/>
  <c r="E456" i="12"/>
  <c r="F456" i="12"/>
  <c r="G456" i="12"/>
  <c r="H456" i="12"/>
  <c r="E458" i="12"/>
  <c r="E457" i="12" s="1"/>
  <c r="F458" i="12"/>
  <c r="F457" i="12" s="1"/>
  <c r="G458" i="12"/>
  <c r="G457" i="12" s="1"/>
  <c r="H458" i="12"/>
  <c r="H457" i="12" s="1"/>
  <c r="E459" i="12"/>
  <c r="F459" i="12"/>
  <c r="G459" i="12"/>
  <c r="H459" i="12"/>
  <c r="E463" i="12"/>
  <c r="E462" i="12" s="1"/>
  <c r="F463" i="12"/>
  <c r="F462" i="12" s="1"/>
  <c r="G463" i="12"/>
  <c r="G462" i="12" s="1"/>
  <c r="H463" i="12"/>
  <c r="H462" i="12" s="1"/>
  <c r="E464" i="12"/>
  <c r="F464" i="12"/>
  <c r="G464" i="12"/>
  <c r="H464" i="12"/>
  <c r="E465" i="12"/>
  <c r="F465" i="12"/>
  <c r="G465" i="12"/>
  <c r="H465" i="12"/>
  <c r="E466" i="12"/>
  <c r="F466" i="12"/>
  <c r="G466" i="12"/>
  <c r="H466" i="12"/>
  <c r="E467" i="12"/>
  <c r="F467" i="12"/>
  <c r="G467" i="12"/>
  <c r="H467" i="12"/>
  <c r="E469" i="12"/>
  <c r="E468" i="12" s="1"/>
  <c r="F469" i="12"/>
  <c r="F468" i="12" s="1"/>
  <c r="G469" i="12"/>
  <c r="G468" i="12" s="1"/>
  <c r="H469" i="12"/>
  <c r="H468" i="12" s="1"/>
  <c r="E470" i="12"/>
  <c r="F470" i="12"/>
  <c r="G470" i="12"/>
  <c r="H470" i="12"/>
  <c r="E471" i="12"/>
  <c r="F471" i="12"/>
  <c r="G471" i="12"/>
  <c r="H471" i="12"/>
  <c r="E472" i="12"/>
  <c r="F472" i="12"/>
  <c r="G472" i="12"/>
  <c r="H472" i="12"/>
  <c r="E473" i="12"/>
  <c r="F473" i="12"/>
  <c r="G473" i="12"/>
  <c r="H473" i="12"/>
  <c r="E474" i="12"/>
  <c r="F474" i="12"/>
  <c r="G474" i="12"/>
  <c r="H474" i="12"/>
  <c r="E475" i="12"/>
  <c r="F475" i="12"/>
  <c r="G301" i="3" s="1"/>
  <c r="G475" i="12"/>
  <c r="H475" i="12"/>
  <c r="E476" i="12"/>
  <c r="F476" i="12"/>
  <c r="G476" i="12"/>
  <c r="H476" i="12"/>
  <c r="E477" i="12"/>
  <c r="F477" i="12"/>
  <c r="G477" i="12"/>
  <c r="H477" i="12"/>
  <c r="E478" i="12"/>
  <c r="F478" i="12"/>
  <c r="G478" i="12"/>
  <c r="H478" i="12"/>
  <c r="E479" i="12"/>
  <c r="F479" i="12"/>
  <c r="G479" i="12"/>
  <c r="H479" i="12"/>
  <c r="E480" i="12"/>
  <c r="F480" i="12"/>
  <c r="G480" i="12"/>
  <c r="H480" i="12"/>
  <c r="E481" i="12"/>
  <c r="F481" i="12"/>
  <c r="G481" i="12"/>
  <c r="H481" i="12"/>
  <c r="E482" i="12"/>
  <c r="F482" i="12"/>
  <c r="G482" i="12"/>
  <c r="H482" i="12"/>
  <c r="E483" i="12"/>
  <c r="F483" i="12"/>
  <c r="G483" i="12"/>
  <c r="H483" i="12"/>
  <c r="E484" i="12"/>
  <c r="F484" i="12"/>
  <c r="G484" i="12"/>
  <c r="H484" i="12"/>
  <c r="E485" i="12"/>
  <c r="F485" i="12"/>
  <c r="G485" i="12"/>
  <c r="H485" i="12"/>
  <c r="E486" i="12"/>
  <c r="F486" i="12"/>
  <c r="G486" i="12"/>
  <c r="H486" i="12"/>
  <c r="E487" i="12"/>
  <c r="F487" i="12"/>
  <c r="G487" i="12"/>
  <c r="H487" i="12"/>
  <c r="E488" i="12"/>
  <c r="F488" i="12"/>
  <c r="G488" i="12"/>
  <c r="H488" i="12"/>
  <c r="E489" i="12"/>
  <c r="F489" i="12"/>
  <c r="G489" i="12"/>
  <c r="H489" i="12"/>
  <c r="E490" i="12"/>
  <c r="F490" i="12"/>
  <c r="G490" i="12"/>
  <c r="H490" i="12"/>
  <c r="E491" i="12"/>
  <c r="F491" i="12"/>
  <c r="G491" i="12"/>
  <c r="H491" i="12"/>
  <c r="E492" i="12"/>
  <c r="F492" i="12"/>
  <c r="G492" i="12"/>
  <c r="H492" i="12"/>
  <c r="E494" i="12"/>
  <c r="E493" i="12" s="1"/>
  <c r="F494" i="12"/>
  <c r="G494" i="12"/>
  <c r="G493" i="12" s="1"/>
  <c r="H494" i="12"/>
  <c r="H493" i="12" s="1"/>
  <c r="E495" i="12"/>
  <c r="F495" i="12"/>
  <c r="F493" i="12" s="1"/>
  <c r="G495" i="12"/>
  <c r="H495" i="12"/>
  <c r="E496" i="12"/>
  <c r="F496" i="12"/>
  <c r="G496" i="12"/>
  <c r="H496" i="12"/>
  <c r="E498" i="12"/>
  <c r="E497" i="12" s="1"/>
  <c r="F498" i="12"/>
  <c r="F497" i="12" s="1"/>
  <c r="G498" i="12"/>
  <c r="G497" i="12" s="1"/>
  <c r="H498" i="12"/>
  <c r="H497" i="12" s="1"/>
  <c r="E501" i="12"/>
  <c r="E500" i="12" s="1"/>
  <c r="F501" i="12"/>
  <c r="F500" i="12" s="1"/>
  <c r="G501" i="12"/>
  <c r="G500" i="12" s="1"/>
  <c r="H501" i="12"/>
  <c r="H500" i="12" s="1"/>
  <c r="E502" i="12"/>
  <c r="F502" i="12"/>
  <c r="G502" i="12"/>
  <c r="H502" i="12"/>
  <c r="E504" i="12"/>
  <c r="E503" i="12" s="1"/>
  <c r="F504" i="12"/>
  <c r="F503" i="12" s="1"/>
  <c r="G504" i="12"/>
  <c r="G503" i="12" s="1"/>
  <c r="H504" i="12"/>
  <c r="H503" i="12" s="1"/>
  <c r="E505" i="12"/>
  <c r="F505" i="12"/>
  <c r="G505" i="12"/>
  <c r="H505" i="12"/>
  <c r="E506" i="12"/>
  <c r="F506" i="12"/>
  <c r="G506" i="12"/>
  <c r="H506" i="12"/>
  <c r="E507" i="12"/>
  <c r="F507" i="12"/>
  <c r="G507" i="12"/>
  <c r="H507" i="12"/>
  <c r="E508" i="12"/>
  <c r="F508" i="12"/>
  <c r="G508" i="12"/>
  <c r="H508" i="12"/>
  <c r="E509" i="12"/>
  <c r="F509" i="12"/>
  <c r="G509" i="12"/>
  <c r="H509" i="12"/>
  <c r="E510" i="12"/>
  <c r="F510" i="12"/>
  <c r="G510" i="12"/>
  <c r="H510" i="12"/>
  <c r="E511" i="12"/>
  <c r="F511" i="12"/>
  <c r="G511" i="12"/>
  <c r="H511" i="12"/>
  <c r="E515" i="12"/>
  <c r="E514" i="12" s="1"/>
  <c r="F515" i="12"/>
  <c r="F514" i="12" s="1"/>
  <c r="G515" i="12"/>
  <c r="G514" i="12" s="1"/>
  <c r="H515" i="12"/>
  <c r="H514" i="12" s="1"/>
  <c r="E516" i="12"/>
  <c r="F516" i="12"/>
  <c r="G516" i="12"/>
  <c r="H516" i="12"/>
  <c r="E517" i="12"/>
  <c r="F517" i="12"/>
  <c r="G517" i="12"/>
  <c r="H517" i="12"/>
  <c r="E518" i="12"/>
  <c r="F518" i="12"/>
  <c r="G518" i="12"/>
  <c r="H518" i="12"/>
  <c r="E519" i="12"/>
  <c r="F519" i="12"/>
  <c r="G519" i="12"/>
  <c r="H519" i="12"/>
  <c r="E521" i="12"/>
  <c r="E520" i="12" s="1"/>
  <c r="F521" i="12"/>
  <c r="F520" i="12" s="1"/>
  <c r="G521" i="12"/>
  <c r="G520" i="12" s="1"/>
  <c r="H521" i="12"/>
  <c r="H520" i="12" s="1"/>
  <c r="E522" i="12"/>
  <c r="F522" i="12"/>
  <c r="G522" i="12"/>
  <c r="H522" i="12"/>
  <c r="E523" i="12"/>
  <c r="F523" i="12"/>
  <c r="G523" i="12"/>
  <c r="H523" i="12"/>
  <c r="E524" i="12"/>
  <c r="F524" i="12"/>
  <c r="G524" i="12"/>
  <c r="H524" i="12"/>
  <c r="E525" i="12"/>
  <c r="F525" i="12"/>
  <c r="G525" i="12"/>
  <c r="H525" i="12"/>
  <c r="E526" i="12"/>
  <c r="F526" i="12"/>
  <c r="G526" i="12"/>
  <c r="H526" i="12"/>
  <c r="E527" i="12"/>
  <c r="F527" i="12"/>
  <c r="G527" i="12"/>
  <c r="H527" i="12"/>
  <c r="E528" i="12"/>
  <c r="F528" i="12"/>
  <c r="G528" i="12"/>
  <c r="H528" i="12"/>
  <c r="E529" i="12"/>
  <c r="F529" i="12"/>
  <c r="G529" i="12"/>
  <c r="H529" i="12"/>
  <c r="E530" i="12"/>
  <c r="F530" i="12"/>
  <c r="G530" i="12"/>
  <c r="H530" i="12"/>
  <c r="E531" i="12"/>
  <c r="F531" i="12"/>
  <c r="G531" i="12"/>
  <c r="H531" i="12"/>
  <c r="E532" i="12"/>
  <c r="F532" i="12"/>
  <c r="G532" i="12"/>
  <c r="H532" i="12"/>
  <c r="E533" i="12"/>
  <c r="F533" i="12"/>
  <c r="G533" i="12"/>
  <c r="H533" i="12"/>
  <c r="E534" i="12"/>
  <c r="F534" i="12"/>
  <c r="G534" i="12"/>
  <c r="H534" i="12"/>
  <c r="E535" i="12"/>
  <c r="F535" i="12"/>
  <c r="G535" i="12"/>
  <c r="H535" i="12"/>
  <c r="E536" i="12"/>
  <c r="F536" i="12"/>
  <c r="G536" i="12"/>
  <c r="H536" i="12"/>
  <c r="E537" i="12"/>
  <c r="F537" i="12"/>
  <c r="G537" i="12"/>
  <c r="H537" i="12"/>
  <c r="E538" i="12"/>
  <c r="F538" i="12"/>
  <c r="G538" i="12"/>
  <c r="H538" i="12"/>
  <c r="E540" i="12"/>
  <c r="E539" i="12" s="1"/>
  <c r="F540" i="12"/>
  <c r="F539" i="12" s="1"/>
  <c r="G540" i="12"/>
  <c r="G539" i="12" s="1"/>
  <c r="H540" i="12"/>
  <c r="H539" i="12" s="1"/>
  <c r="E541" i="12"/>
  <c r="F541" i="12"/>
  <c r="G541" i="12"/>
  <c r="H541" i="12"/>
  <c r="E543" i="12"/>
  <c r="E542" i="12" s="1"/>
  <c r="F543" i="12"/>
  <c r="F542" i="12" s="1"/>
  <c r="G543" i="12"/>
  <c r="G542" i="12" s="1"/>
  <c r="H543" i="12"/>
  <c r="H542" i="12" s="1"/>
  <c r="E544" i="12"/>
  <c r="F544" i="12"/>
  <c r="G544" i="12"/>
  <c r="H544" i="12"/>
  <c r="E546" i="12"/>
  <c r="E545" i="12" s="1"/>
  <c r="F546" i="12"/>
  <c r="F545" i="12" s="1"/>
  <c r="G546" i="12"/>
  <c r="G545" i="12" s="1"/>
  <c r="H546" i="12"/>
  <c r="H545" i="12" s="1"/>
  <c r="E548" i="12"/>
  <c r="E547" i="12" s="1"/>
  <c r="F548" i="12"/>
  <c r="F547" i="12" s="1"/>
  <c r="G548" i="12"/>
  <c r="G547" i="12" s="1"/>
  <c r="H548" i="12"/>
  <c r="H547" i="12" s="1"/>
  <c r="E551" i="12"/>
  <c r="E550" i="12" s="1"/>
  <c r="F551" i="12"/>
  <c r="F550" i="12" s="1"/>
  <c r="G551" i="12"/>
  <c r="G550" i="12" s="1"/>
  <c r="H551" i="12"/>
  <c r="H550" i="12" s="1"/>
  <c r="H549" i="12" s="1"/>
  <c r="E553" i="12"/>
  <c r="E552" i="12" s="1"/>
  <c r="F553" i="12"/>
  <c r="F552" i="12" s="1"/>
  <c r="G553" i="12"/>
  <c r="G552" i="12" s="1"/>
  <c r="H553" i="12"/>
  <c r="H552" i="12" s="1"/>
  <c r="E554" i="12"/>
  <c r="F554" i="12"/>
  <c r="G554" i="12"/>
  <c r="H554" i="12"/>
  <c r="E555" i="12"/>
  <c r="F555" i="12"/>
  <c r="G555" i="12"/>
  <c r="H555" i="12"/>
  <c r="E556" i="12"/>
  <c r="F556" i="12"/>
  <c r="G556" i="12"/>
  <c r="H556" i="12"/>
  <c r="E557" i="12"/>
  <c r="F557" i="12"/>
  <c r="G557" i="12"/>
  <c r="H557" i="12"/>
  <c r="E558" i="12"/>
  <c r="F558" i="12"/>
  <c r="G558" i="12"/>
  <c r="H558" i="12"/>
  <c r="E562" i="12"/>
  <c r="E561" i="12" s="1"/>
  <c r="E560" i="12" s="1"/>
  <c r="E559" i="12" s="1"/>
  <c r="F562" i="12"/>
  <c r="F561" i="12" s="1"/>
  <c r="F560" i="12" s="1"/>
  <c r="F559" i="12" s="1"/>
  <c r="G562" i="12"/>
  <c r="G561" i="12" s="1"/>
  <c r="G560" i="12" s="1"/>
  <c r="G559" i="12" s="1"/>
  <c r="H562" i="12"/>
  <c r="H561" i="12" s="1"/>
  <c r="H560" i="12" s="1"/>
  <c r="H559" i="12" s="1"/>
  <c r="E563" i="12"/>
  <c r="F563" i="12"/>
  <c r="G563" i="12"/>
  <c r="H563" i="12"/>
  <c r="E567" i="12"/>
  <c r="E566" i="12" s="1"/>
  <c r="F567" i="12"/>
  <c r="F566" i="12" s="1"/>
  <c r="G567" i="12"/>
  <c r="G566" i="12" s="1"/>
  <c r="H567" i="12"/>
  <c r="H566" i="12" s="1"/>
  <c r="E569" i="12"/>
  <c r="E568" i="12" s="1"/>
  <c r="F569" i="12"/>
  <c r="F568" i="12" s="1"/>
  <c r="G569" i="12"/>
  <c r="G568" i="12" s="1"/>
  <c r="H569" i="12"/>
  <c r="H568" i="12" s="1"/>
  <c r="E570" i="12"/>
  <c r="F570" i="12"/>
  <c r="G570" i="12"/>
  <c r="H570" i="12"/>
  <c r="E571" i="12"/>
  <c r="F571" i="12"/>
  <c r="G571" i="12"/>
  <c r="H571" i="12"/>
  <c r="E572" i="12"/>
  <c r="F572" i="12"/>
  <c r="G572" i="12"/>
  <c r="H572" i="12"/>
  <c r="E573" i="12"/>
  <c r="F573" i="12"/>
  <c r="G573" i="12"/>
  <c r="H573" i="12"/>
  <c r="E574" i="12"/>
  <c r="F574" i="12"/>
  <c r="G574" i="12"/>
  <c r="H574" i="12"/>
  <c r="E575" i="12"/>
  <c r="F575" i="12"/>
  <c r="G575" i="12"/>
  <c r="H575" i="12"/>
  <c r="E576" i="12"/>
  <c r="F576" i="12"/>
  <c r="G576" i="12"/>
  <c r="H576" i="12"/>
  <c r="E577" i="12"/>
  <c r="F577" i="12"/>
  <c r="G577" i="12"/>
  <c r="H577" i="12"/>
  <c r="E578" i="12"/>
  <c r="F578" i="12"/>
  <c r="G578" i="12"/>
  <c r="H578" i="12"/>
  <c r="E579" i="12"/>
  <c r="F579" i="12"/>
  <c r="G579" i="12"/>
  <c r="H579" i="12"/>
  <c r="E581" i="12"/>
  <c r="E580" i="12" s="1"/>
  <c r="F581" i="12"/>
  <c r="F580" i="12" s="1"/>
  <c r="G581" i="12"/>
  <c r="G580" i="12" s="1"/>
  <c r="H581" i="12"/>
  <c r="H580" i="12" s="1"/>
  <c r="F583" i="12"/>
  <c r="F582" i="12" s="1"/>
  <c r="E584" i="12"/>
  <c r="E583" i="12" s="1"/>
  <c r="E582" i="12" s="1"/>
  <c r="F584" i="12"/>
  <c r="G584" i="12"/>
  <c r="G583" i="12" s="1"/>
  <c r="G582" i="12" s="1"/>
  <c r="H584" i="12"/>
  <c r="H583" i="12" s="1"/>
  <c r="H582" i="12" s="1"/>
  <c r="E585" i="12"/>
  <c r="F585" i="12"/>
  <c r="G585" i="12"/>
  <c r="H585" i="12"/>
  <c r="E586" i="12"/>
  <c r="F586" i="12"/>
  <c r="G586" i="12"/>
  <c r="H586" i="12"/>
  <c r="E590" i="12"/>
  <c r="E589" i="12" s="1"/>
  <c r="E588" i="12" s="1"/>
  <c r="E587" i="12" s="1"/>
  <c r="F590" i="12"/>
  <c r="G590" i="12"/>
  <c r="G589" i="12" s="1"/>
  <c r="G588" i="12" s="1"/>
  <c r="G587" i="12" s="1"/>
  <c r="H590" i="12"/>
  <c r="H589" i="12" s="1"/>
  <c r="H588" i="12" s="1"/>
  <c r="H587" i="12" s="1"/>
  <c r="E591" i="12"/>
  <c r="F591" i="12"/>
  <c r="F589" i="12" s="1"/>
  <c r="F588" i="12" s="1"/>
  <c r="F587" i="12" s="1"/>
  <c r="G591" i="12"/>
  <c r="H591" i="12"/>
  <c r="E592" i="12"/>
  <c r="F592" i="12"/>
  <c r="G592" i="12"/>
  <c r="H592" i="12"/>
  <c r="H301" i="3"/>
  <c r="I301" i="3"/>
  <c r="F301" i="3"/>
  <c r="H247" i="12" l="1"/>
  <c r="H246" i="12" s="1"/>
  <c r="H395" i="12"/>
  <c r="H394" i="12" s="1"/>
  <c r="F549" i="12"/>
  <c r="F513" i="12"/>
  <c r="F512" i="12" s="1"/>
  <c r="F499" i="12"/>
  <c r="F461" i="12"/>
  <c r="F460" i="12" s="1"/>
  <c r="F440" i="12"/>
  <c r="F393" i="12" s="1"/>
  <c r="H7" i="12"/>
  <c r="H6" i="12" s="1"/>
  <c r="H5" i="12" s="1"/>
  <c r="E565" i="12"/>
  <c r="E564" i="12" s="1"/>
  <c r="E549" i="12"/>
  <c r="E513" i="12"/>
  <c r="E512" i="12" s="1"/>
  <c r="E499" i="12"/>
  <c r="E461" i="12"/>
  <c r="E460" i="12" s="1"/>
  <c r="E440" i="12"/>
  <c r="H513" i="12"/>
  <c r="H512" i="12" s="1"/>
  <c r="H499" i="12"/>
  <c r="H461" i="12"/>
  <c r="H460" i="12" s="1"/>
  <c r="H440" i="12"/>
  <c r="F341" i="12"/>
  <c r="F340" i="12" s="1"/>
  <c r="F565" i="12"/>
  <c r="F564" i="12" s="1"/>
  <c r="H565" i="12"/>
  <c r="H564" i="12" s="1"/>
  <c r="G565" i="12"/>
  <c r="G564" i="12" s="1"/>
  <c r="G549" i="12"/>
  <c r="G513" i="12"/>
  <c r="G512" i="12" s="1"/>
  <c r="G499" i="12"/>
  <c r="G461" i="12"/>
  <c r="G460" i="12" s="1"/>
  <c r="G440" i="12"/>
  <c r="E394" i="12"/>
  <c r="E393" i="12" s="1"/>
  <c r="E316" i="12"/>
  <c r="E315" i="12" s="1"/>
  <c r="E314" i="12" s="1"/>
  <c r="G282" i="12"/>
  <c r="G281" i="12" s="1"/>
  <c r="G280" i="12" s="1"/>
  <c r="H106" i="12"/>
  <c r="H105" i="12" s="1"/>
  <c r="E341" i="12"/>
  <c r="E340" i="12" s="1"/>
  <c r="H317" i="12"/>
  <c r="H316" i="12" s="1"/>
  <c r="H315" i="12" s="1"/>
  <c r="H314" i="12" s="1"/>
  <c r="F252" i="12"/>
  <c r="F247" i="12" s="1"/>
  <c r="F246" i="12" s="1"/>
  <c r="F240" i="12"/>
  <c r="F239" i="12" s="1"/>
  <c r="E215" i="12"/>
  <c r="F191" i="12"/>
  <c r="E140" i="12"/>
  <c r="E139" i="12" s="1"/>
  <c r="E89" i="12" s="1"/>
  <c r="F112" i="12"/>
  <c r="F106" i="12" s="1"/>
  <c r="F105" i="12" s="1"/>
  <c r="G61" i="12"/>
  <c r="F186" i="12"/>
  <c r="F180" i="12"/>
  <c r="F177" i="12" s="1"/>
  <c r="G20" i="12"/>
  <c r="G394" i="12"/>
  <c r="G393" i="12" s="1"/>
  <c r="G334" i="12" s="1"/>
  <c r="H341" i="12"/>
  <c r="H340" i="12" s="1"/>
  <c r="G317" i="12"/>
  <c r="G316" i="12" s="1"/>
  <c r="G315" i="12" s="1"/>
  <c r="G314" i="12" s="1"/>
  <c r="F211" i="12"/>
  <c r="F208" i="12" s="1"/>
  <c r="F97" i="12"/>
  <c r="F91" i="12" s="1"/>
  <c r="F90" i="12" s="1"/>
  <c r="F84" i="12"/>
  <c r="F79" i="12" s="1"/>
  <c r="F78" i="12" s="1"/>
  <c r="F77" i="12" s="1"/>
  <c r="H57" i="12"/>
  <c r="H20" i="12" s="1"/>
  <c r="H19" i="12" s="1"/>
  <c r="H18" i="12" s="1"/>
  <c r="G341" i="12"/>
  <c r="G340" i="12" s="1"/>
  <c r="F281" i="12"/>
  <c r="F280" i="12" s="1"/>
  <c r="E247" i="12"/>
  <c r="E246" i="12" s="1"/>
  <c r="F221" i="12"/>
  <c r="F216" i="12" s="1"/>
  <c r="F215" i="12" s="1"/>
  <c r="E185" i="12"/>
  <c r="F170" i="12"/>
  <c r="F141" i="12"/>
  <c r="F140" i="12" s="1"/>
  <c r="E106" i="12"/>
  <c r="E105" i="12" s="1"/>
  <c r="G247" i="12"/>
  <c r="G246" i="12" s="1"/>
  <c r="G216" i="12"/>
  <c r="G215" i="12" s="1"/>
  <c r="G208" i="12"/>
  <c r="G186" i="12"/>
  <c r="G185" i="12" s="1"/>
  <c r="G177" i="12"/>
  <c r="G106" i="12"/>
  <c r="G105" i="12" s="1"/>
  <c r="G91" i="12"/>
  <c r="G90" i="12" s="1"/>
  <c r="E80" i="12"/>
  <c r="E79" i="12" s="1"/>
  <c r="E78" i="12" s="1"/>
  <c r="E77" i="12" s="1"/>
  <c r="E7" i="12"/>
  <c r="E6" i="12" s="1"/>
  <c r="E5" i="12" s="1"/>
  <c r="H140" i="12"/>
  <c r="H139" i="12" s="1"/>
  <c r="H89" i="12" s="1"/>
  <c r="F61" i="12"/>
  <c r="F20" i="12"/>
  <c r="F19" i="12" s="1"/>
  <c r="F18" i="12" s="1"/>
  <c r="H281" i="12"/>
  <c r="H280" i="12" s="1"/>
  <c r="H244" i="12" s="1"/>
  <c r="G140" i="12"/>
  <c r="G139" i="12" s="1"/>
  <c r="E20" i="12"/>
  <c r="E19" i="12" s="1"/>
  <c r="E18" i="12" s="1"/>
  <c r="F334" i="12" l="1"/>
  <c r="G244" i="12"/>
  <c r="G245" i="12"/>
  <c r="F185" i="12"/>
  <c r="F245" i="12"/>
  <c r="F244" i="12"/>
  <c r="G19" i="12"/>
  <c r="G18" i="12" s="1"/>
  <c r="G4" i="12" s="1"/>
  <c r="H245" i="12"/>
  <c r="H393" i="12"/>
  <c r="H334" i="12" s="1"/>
  <c r="H4" i="12" s="1"/>
  <c r="G89" i="12"/>
  <c r="F139" i="12"/>
  <c r="F89" i="12" s="1"/>
  <c r="E245" i="12"/>
  <c r="E244" i="12"/>
  <c r="E4" i="12" s="1"/>
  <c r="F27" i="7"/>
  <c r="F4" i="12" l="1"/>
  <c r="H18" i="8"/>
  <c r="G20" i="5" l="1"/>
  <c r="G21" i="5"/>
  <c r="H20" i="5"/>
  <c r="E21" i="5"/>
  <c r="H21" i="5"/>
  <c r="H61" i="5"/>
  <c r="F21" i="5"/>
  <c r="E20" i="5"/>
  <c r="E5" i="5" s="1"/>
  <c r="G56" i="3"/>
  <c r="H56" i="3"/>
  <c r="F56" i="3"/>
  <c r="I76" i="12"/>
  <c r="J76" i="12"/>
  <c r="F20" i="5"/>
  <c r="J77" i="5"/>
  <c r="I77" i="5"/>
  <c r="H76" i="5"/>
  <c r="H75" i="5" s="1"/>
  <c r="G76" i="5"/>
  <c r="F76" i="5"/>
  <c r="E76" i="5"/>
  <c r="E75" i="5" s="1"/>
  <c r="G75" i="5"/>
  <c r="G74" i="5" s="1"/>
  <c r="F75" i="5"/>
  <c r="F74" i="5" s="1"/>
  <c r="F73" i="5" s="1"/>
  <c r="G198" i="5"/>
  <c r="H25" i="9"/>
  <c r="G26" i="9"/>
  <c r="G24" i="9" s="1"/>
  <c r="G23" i="9" s="1"/>
  <c r="G25" i="9"/>
  <c r="H26" i="9"/>
  <c r="H24" i="9" s="1"/>
  <c r="E16" i="7"/>
  <c r="I74" i="12" l="1"/>
  <c r="J74" i="12"/>
  <c r="I75" i="12"/>
  <c r="J75" i="12"/>
  <c r="G73" i="5"/>
  <c r="J73" i="5" s="1"/>
  <c r="I75" i="5"/>
  <c r="H74" i="5"/>
  <c r="E74" i="5"/>
  <c r="E73" i="5" s="1"/>
  <c r="J75" i="5"/>
  <c r="I76" i="5"/>
  <c r="J76" i="5"/>
  <c r="J72" i="12" l="1"/>
  <c r="J73" i="12"/>
  <c r="I73" i="12"/>
  <c r="J74" i="5"/>
  <c r="H73" i="5"/>
  <c r="I73" i="5" s="1"/>
  <c r="I74" i="5"/>
  <c r="I72" i="12" l="1"/>
  <c r="J1004" i="15" l="1"/>
  <c r="J6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166" i="15"/>
  <c r="J167" i="15"/>
  <c r="J168" i="15"/>
  <c r="J169" i="15"/>
  <c r="J170" i="15"/>
  <c r="J171" i="15"/>
  <c r="J172" i="15"/>
  <c r="J173" i="15"/>
  <c r="J174" i="15"/>
  <c r="J175" i="15"/>
  <c r="J176" i="15"/>
  <c r="J177" i="15"/>
  <c r="J178" i="15"/>
  <c r="J179" i="15"/>
  <c r="J180" i="15"/>
  <c r="J181" i="15"/>
  <c r="J182" i="15"/>
  <c r="J183" i="15"/>
  <c r="J184" i="15"/>
  <c r="J185" i="15"/>
  <c r="J186" i="15"/>
  <c r="J187" i="15"/>
  <c r="J188" i="15"/>
  <c r="J189" i="15"/>
  <c r="J190" i="15"/>
  <c r="J191" i="15"/>
  <c r="J192" i="15"/>
  <c r="J193" i="15"/>
  <c r="J194" i="15"/>
  <c r="J195" i="15"/>
  <c r="J196" i="15"/>
  <c r="J197" i="15"/>
  <c r="J198" i="15"/>
  <c r="J199" i="15"/>
  <c r="J200" i="15"/>
  <c r="J201" i="15"/>
  <c r="J202" i="15"/>
  <c r="J203" i="15"/>
  <c r="J204" i="15"/>
  <c r="J205" i="15"/>
  <c r="J206" i="15"/>
  <c r="J207" i="15"/>
  <c r="J208" i="15"/>
  <c r="J209" i="15"/>
  <c r="J210" i="15"/>
  <c r="J211" i="15"/>
  <c r="J212" i="15"/>
  <c r="J213" i="15"/>
  <c r="J214" i="15"/>
  <c r="J215" i="15"/>
  <c r="J216" i="15"/>
  <c r="J217" i="15"/>
  <c r="J218" i="15"/>
  <c r="J219" i="15"/>
  <c r="J220" i="15"/>
  <c r="J221" i="15"/>
  <c r="J222" i="15"/>
  <c r="J223" i="15"/>
  <c r="J224" i="15"/>
  <c r="J225" i="15"/>
  <c r="J226" i="15"/>
  <c r="J227" i="15"/>
  <c r="J228" i="15"/>
  <c r="J229" i="15"/>
  <c r="J230" i="15"/>
  <c r="J231" i="15"/>
  <c r="J232" i="15"/>
  <c r="J233" i="15"/>
  <c r="J234" i="15"/>
  <c r="J235" i="15"/>
  <c r="J236" i="15"/>
  <c r="J237" i="15"/>
  <c r="J238" i="15"/>
  <c r="J239" i="15"/>
  <c r="J240" i="15"/>
  <c r="J241" i="15"/>
  <c r="J242" i="15"/>
  <c r="J243" i="15"/>
  <c r="J244" i="15"/>
  <c r="J245" i="15"/>
  <c r="J246" i="15"/>
  <c r="J247" i="15"/>
  <c r="J248" i="15"/>
  <c r="J249" i="15"/>
  <c r="J250" i="15"/>
  <c r="J251" i="15"/>
  <c r="J252" i="15"/>
  <c r="J253" i="15"/>
  <c r="J254" i="15"/>
  <c r="J255" i="15"/>
  <c r="J256" i="15"/>
  <c r="J257" i="15"/>
  <c r="J258" i="15"/>
  <c r="J259" i="15"/>
  <c r="J260" i="15"/>
  <c r="J261" i="15"/>
  <c r="J262" i="15"/>
  <c r="J263" i="15"/>
  <c r="J264" i="15"/>
  <c r="J265" i="15"/>
  <c r="J266" i="15"/>
  <c r="J267" i="15"/>
  <c r="J268" i="15"/>
  <c r="J269" i="15"/>
  <c r="J270" i="15"/>
  <c r="J271" i="15"/>
  <c r="J272" i="15"/>
  <c r="J273" i="15"/>
  <c r="J274" i="15"/>
  <c r="J275" i="15"/>
  <c r="J276" i="15"/>
  <c r="J277" i="15"/>
  <c r="J278" i="15"/>
  <c r="J279" i="15"/>
  <c r="J280" i="15"/>
  <c r="J281" i="15"/>
  <c r="J282" i="15"/>
  <c r="J283" i="15"/>
  <c r="J284" i="15"/>
  <c r="J285" i="15"/>
  <c r="J286" i="15"/>
  <c r="J287" i="15"/>
  <c r="J288" i="15"/>
  <c r="J289" i="15"/>
  <c r="J290" i="15"/>
  <c r="J291" i="15"/>
  <c r="J292" i="15"/>
  <c r="J293" i="15"/>
  <c r="J294" i="15"/>
  <c r="J295" i="15"/>
  <c r="J296" i="15"/>
  <c r="J297" i="15"/>
  <c r="J298" i="15"/>
  <c r="J299" i="15"/>
  <c r="J300" i="15"/>
  <c r="J301" i="15"/>
  <c r="J302" i="15"/>
  <c r="J303" i="15"/>
  <c r="J304" i="15"/>
  <c r="J305" i="15"/>
  <c r="J306" i="15"/>
  <c r="J307" i="15"/>
  <c r="J308" i="15"/>
  <c r="J309" i="15"/>
  <c r="J310" i="15"/>
  <c r="J311" i="15"/>
  <c r="J312" i="15"/>
  <c r="J313" i="15"/>
  <c r="J314" i="15"/>
  <c r="J315" i="15"/>
  <c r="J316" i="15"/>
  <c r="J317" i="15"/>
  <c r="J318" i="15"/>
  <c r="J319" i="15"/>
  <c r="J320" i="15"/>
  <c r="J321" i="15"/>
  <c r="J322" i="15"/>
  <c r="J323" i="15"/>
  <c r="J324" i="15"/>
  <c r="J325" i="15"/>
  <c r="J326" i="15"/>
  <c r="J327" i="15"/>
  <c r="J328" i="15"/>
  <c r="J329" i="15"/>
  <c r="J330" i="15"/>
  <c r="J331" i="15"/>
  <c r="J332" i="15"/>
  <c r="J333" i="15"/>
  <c r="J334" i="15"/>
  <c r="J335" i="15"/>
  <c r="J336" i="15"/>
  <c r="J337" i="15"/>
  <c r="J338" i="15"/>
  <c r="J339" i="15"/>
  <c r="J340" i="15"/>
  <c r="J341" i="15"/>
  <c r="J342" i="15"/>
  <c r="J343" i="15"/>
  <c r="J344" i="15"/>
  <c r="J345" i="15"/>
  <c r="J346" i="15"/>
  <c r="J347" i="15"/>
  <c r="J348" i="15"/>
  <c r="J349" i="15"/>
  <c r="J350" i="15"/>
  <c r="J351" i="15"/>
  <c r="J352" i="15"/>
  <c r="J353" i="15"/>
  <c r="J354" i="15"/>
  <c r="J355" i="15"/>
  <c r="J356" i="15"/>
  <c r="J357" i="15"/>
  <c r="J358" i="15"/>
  <c r="J359" i="15"/>
  <c r="J360" i="15"/>
  <c r="J361" i="15"/>
  <c r="J362" i="15"/>
  <c r="J363" i="15"/>
  <c r="J364" i="15"/>
  <c r="J365" i="15"/>
  <c r="J366" i="15"/>
  <c r="J367" i="15"/>
  <c r="J368" i="15"/>
  <c r="J369" i="15"/>
  <c r="J370" i="15"/>
  <c r="J371" i="15"/>
  <c r="J372" i="15"/>
  <c r="J373" i="15"/>
  <c r="J374" i="15"/>
  <c r="J375" i="15"/>
  <c r="J376" i="15"/>
  <c r="J377" i="15"/>
  <c r="J378" i="15"/>
  <c r="J379" i="15"/>
  <c r="J380" i="15"/>
  <c r="J381" i="15"/>
  <c r="J382" i="15"/>
  <c r="J383" i="15"/>
  <c r="J384" i="15"/>
  <c r="J385" i="15"/>
  <c r="J386" i="15"/>
  <c r="J387" i="15"/>
  <c r="J388" i="15"/>
  <c r="J389" i="15"/>
  <c r="J390" i="15"/>
  <c r="J391" i="15"/>
  <c r="J392" i="15"/>
  <c r="J393" i="15"/>
  <c r="J394" i="15"/>
  <c r="J395" i="15"/>
  <c r="J396" i="15"/>
  <c r="J397" i="15"/>
  <c r="J398" i="15"/>
  <c r="J399" i="15"/>
  <c r="J400" i="15"/>
  <c r="J401" i="15"/>
  <c r="J402" i="15"/>
  <c r="J403" i="15"/>
  <c r="J404" i="15"/>
  <c r="J405" i="15"/>
  <c r="J406" i="15"/>
  <c r="J407" i="15"/>
  <c r="J408" i="15"/>
  <c r="J409" i="15"/>
  <c r="J410" i="15"/>
  <c r="J411" i="15"/>
  <c r="J412" i="15"/>
  <c r="J413" i="15"/>
  <c r="J414" i="15"/>
  <c r="J415" i="15"/>
  <c r="J416" i="15"/>
  <c r="J417" i="15"/>
  <c r="J418" i="15"/>
  <c r="J419" i="15"/>
  <c r="J420" i="15"/>
  <c r="J421" i="15"/>
  <c r="J422" i="15"/>
  <c r="J423" i="15"/>
  <c r="J424" i="15"/>
  <c r="J425" i="15"/>
  <c r="J426" i="15"/>
  <c r="J427" i="15"/>
  <c r="J428" i="15"/>
  <c r="J429" i="15"/>
  <c r="J430" i="15"/>
  <c r="J431" i="15"/>
  <c r="J432" i="15"/>
  <c r="J433" i="15"/>
  <c r="J434" i="15"/>
  <c r="J435" i="15"/>
  <c r="J436" i="15"/>
  <c r="J437" i="15"/>
  <c r="J438" i="15"/>
  <c r="J439" i="15"/>
  <c r="J440" i="15"/>
  <c r="J441" i="15"/>
  <c r="J442" i="15"/>
  <c r="J443" i="15"/>
  <c r="J444" i="15"/>
  <c r="J445" i="15"/>
  <c r="J446" i="15"/>
  <c r="J447" i="15"/>
  <c r="J448" i="15"/>
  <c r="J449" i="15"/>
  <c r="J450" i="15"/>
  <c r="J451" i="15"/>
  <c r="J452" i="15"/>
  <c r="J453" i="15"/>
  <c r="J454" i="15"/>
  <c r="J455" i="15"/>
  <c r="J456" i="15"/>
  <c r="J457" i="15"/>
  <c r="J458" i="15"/>
  <c r="J459" i="15"/>
  <c r="J460" i="15"/>
  <c r="J461" i="15"/>
  <c r="J462" i="15"/>
  <c r="J463" i="15"/>
  <c r="J464" i="15"/>
  <c r="J465" i="15"/>
  <c r="J466" i="15"/>
  <c r="J467" i="15"/>
  <c r="J468" i="15"/>
  <c r="J469" i="15"/>
  <c r="J470" i="15"/>
  <c r="J471" i="15"/>
  <c r="J472" i="15"/>
  <c r="J473" i="15"/>
  <c r="J474" i="15"/>
  <c r="J475" i="15"/>
  <c r="J476" i="15"/>
  <c r="J477" i="15"/>
  <c r="J478" i="15"/>
  <c r="J479" i="15"/>
  <c r="J480" i="15"/>
  <c r="J481" i="15"/>
  <c r="J482" i="15"/>
  <c r="J483" i="15"/>
  <c r="J484" i="15"/>
  <c r="J485" i="15"/>
  <c r="J486" i="15"/>
  <c r="J487" i="15"/>
  <c r="J488" i="15"/>
  <c r="J489" i="15"/>
  <c r="J490" i="15"/>
  <c r="J491" i="15"/>
  <c r="J492" i="15"/>
  <c r="J493" i="15"/>
  <c r="J494" i="15"/>
  <c r="J495" i="15"/>
  <c r="J496" i="15"/>
  <c r="J497" i="15"/>
  <c r="J498" i="15"/>
  <c r="J499" i="15"/>
  <c r="J500" i="15"/>
  <c r="J501" i="15"/>
  <c r="J502" i="15"/>
  <c r="J503" i="15"/>
  <c r="J504" i="15"/>
  <c r="J505" i="15"/>
  <c r="J506" i="15"/>
  <c r="J507" i="15"/>
  <c r="J508" i="15"/>
  <c r="J509" i="15"/>
  <c r="J510" i="15"/>
  <c r="J511" i="15"/>
  <c r="J512" i="15"/>
  <c r="J513" i="15"/>
  <c r="J514" i="15"/>
  <c r="J515" i="15"/>
  <c r="J516" i="15"/>
  <c r="J517" i="15"/>
  <c r="J518" i="15"/>
  <c r="J519" i="15"/>
  <c r="J520" i="15"/>
  <c r="J521" i="15"/>
  <c r="J522" i="15"/>
  <c r="J523" i="15"/>
  <c r="J524" i="15"/>
  <c r="J525" i="15"/>
  <c r="J526" i="15"/>
  <c r="J527" i="15"/>
  <c r="J528" i="15"/>
  <c r="J529" i="15"/>
  <c r="J530" i="15"/>
  <c r="J531" i="15"/>
  <c r="J532" i="15"/>
  <c r="J533" i="15"/>
  <c r="J534" i="15"/>
  <c r="J535" i="15"/>
  <c r="J536" i="15"/>
  <c r="J537" i="15"/>
  <c r="J538" i="15"/>
  <c r="J539" i="15"/>
  <c r="J540" i="15"/>
  <c r="J541" i="15"/>
  <c r="J542" i="15"/>
  <c r="J543" i="15"/>
  <c r="J544" i="15"/>
  <c r="J545" i="15"/>
  <c r="J546" i="15"/>
  <c r="J547" i="15"/>
  <c r="J548" i="15"/>
  <c r="J549" i="15"/>
  <c r="J550" i="15"/>
  <c r="J551" i="15"/>
  <c r="J552" i="15"/>
  <c r="J553" i="15"/>
  <c r="J554" i="15"/>
  <c r="J555" i="15"/>
  <c r="J556" i="15"/>
  <c r="J557" i="15"/>
  <c r="J558" i="15"/>
  <c r="J559" i="15"/>
  <c r="J560" i="15"/>
  <c r="J561" i="15"/>
  <c r="J562" i="15"/>
  <c r="J563" i="15"/>
  <c r="J564" i="15"/>
  <c r="J565" i="15"/>
  <c r="J566" i="15"/>
  <c r="J567" i="15"/>
  <c r="J568" i="15"/>
  <c r="J569" i="15"/>
  <c r="J570" i="15"/>
  <c r="J571" i="15"/>
  <c r="J572" i="15"/>
  <c r="J573" i="15"/>
  <c r="J574" i="15"/>
  <c r="J575" i="15"/>
  <c r="J576" i="15"/>
  <c r="J577" i="15"/>
  <c r="J578" i="15"/>
  <c r="J579" i="15"/>
  <c r="J580" i="15"/>
  <c r="J581" i="15"/>
  <c r="J582" i="15"/>
  <c r="J583" i="15"/>
  <c r="J584" i="15"/>
  <c r="J585" i="15"/>
  <c r="J586" i="15"/>
  <c r="J587" i="15"/>
  <c r="J588" i="15"/>
  <c r="J589" i="15"/>
  <c r="J590" i="15"/>
  <c r="J591" i="15"/>
  <c r="J592" i="15"/>
  <c r="J593" i="15"/>
  <c r="J594" i="15"/>
  <c r="J595" i="15"/>
  <c r="J596" i="15"/>
  <c r="J597" i="15"/>
  <c r="J598" i="15"/>
  <c r="J599" i="15"/>
  <c r="J600" i="15"/>
  <c r="J601" i="15"/>
  <c r="J602" i="15"/>
  <c r="J603" i="15"/>
  <c r="J604" i="15"/>
  <c r="J605" i="15"/>
  <c r="J606" i="15"/>
  <c r="J607" i="15"/>
  <c r="J608" i="15"/>
  <c r="J609" i="15"/>
  <c r="J610" i="15"/>
  <c r="J611" i="15"/>
  <c r="J612" i="15"/>
  <c r="J613" i="15"/>
  <c r="J614" i="15"/>
  <c r="J615" i="15"/>
  <c r="J616" i="15"/>
  <c r="J617" i="15"/>
  <c r="J618" i="15"/>
  <c r="J619" i="15"/>
  <c r="J620" i="15"/>
  <c r="J621" i="15"/>
  <c r="J622" i="15"/>
  <c r="J623" i="15"/>
  <c r="J624" i="15"/>
  <c r="J625" i="15"/>
  <c r="J626" i="15"/>
  <c r="J627" i="15"/>
  <c r="J628" i="15"/>
  <c r="J629" i="15"/>
  <c r="J630" i="15"/>
  <c r="J631" i="15"/>
  <c r="J632" i="15"/>
  <c r="J633" i="15"/>
  <c r="J634" i="15"/>
  <c r="J635" i="15"/>
  <c r="J636" i="15"/>
  <c r="J637" i="15"/>
  <c r="J638" i="15"/>
  <c r="J639" i="15"/>
  <c r="J640" i="15"/>
  <c r="J641" i="15"/>
  <c r="J642" i="15"/>
  <c r="J643" i="15"/>
  <c r="J644" i="15"/>
  <c r="J645" i="15"/>
  <c r="J646" i="15"/>
  <c r="J647" i="15"/>
  <c r="J648" i="15"/>
  <c r="J649" i="15"/>
  <c r="J650" i="15"/>
  <c r="J651" i="15"/>
  <c r="J652" i="15"/>
  <c r="J653" i="15"/>
  <c r="J654" i="15"/>
  <c r="J655" i="15"/>
  <c r="J656" i="15"/>
  <c r="J658" i="15"/>
  <c r="J659" i="15"/>
  <c r="J660" i="15"/>
  <c r="J661" i="15"/>
  <c r="J662" i="15"/>
  <c r="J663" i="15"/>
  <c r="J664" i="15"/>
  <c r="J665" i="15"/>
  <c r="J666" i="15"/>
  <c r="J667" i="15"/>
  <c r="J668" i="15"/>
  <c r="J669" i="15"/>
  <c r="J670" i="15"/>
  <c r="J671" i="15"/>
  <c r="J672" i="15"/>
  <c r="J673" i="15"/>
  <c r="J674" i="15"/>
  <c r="J675" i="15"/>
  <c r="J676" i="15"/>
  <c r="J677" i="15"/>
  <c r="J678" i="15"/>
  <c r="J679" i="15"/>
  <c r="J680" i="15"/>
  <c r="J681" i="15"/>
  <c r="J682" i="15"/>
  <c r="J683" i="15"/>
  <c r="J684" i="15"/>
  <c r="J685" i="15"/>
  <c r="J686" i="15"/>
  <c r="J687" i="15"/>
  <c r="J688" i="15"/>
  <c r="J689" i="15"/>
  <c r="J690" i="15"/>
  <c r="J691" i="15"/>
  <c r="J692" i="15"/>
  <c r="J693" i="15"/>
  <c r="J694" i="15"/>
  <c r="J695" i="15"/>
  <c r="J696" i="15"/>
  <c r="J697" i="15"/>
  <c r="J698" i="15"/>
  <c r="J699" i="15"/>
  <c r="J700" i="15"/>
  <c r="J701" i="15"/>
  <c r="J702" i="15"/>
  <c r="J703" i="15"/>
  <c r="J704" i="15"/>
  <c r="J705" i="15"/>
  <c r="J706" i="15"/>
  <c r="J707" i="15"/>
  <c r="J708" i="15"/>
  <c r="J709" i="15"/>
  <c r="J710" i="15"/>
  <c r="J711" i="15"/>
  <c r="J712" i="15"/>
  <c r="J713" i="15"/>
  <c r="J717" i="15"/>
  <c r="J718" i="15"/>
  <c r="J719" i="15"/>
  <c r="J721" i="15"/>
  <c r="J722" i="15"/>
  <c r="J723" i="15"/>
  <c r="J724" i="15"/>
  <c r="J725" i="15"/>
  <c r="J726" i="15"/>
  <c r="J727" i="15"/>
  <c r="J728" i="15"/>
  <c r="J729" i="15"/>
  <c r="J730" i="15"/>
  <c r="J731" i="15"/>
  <c r="J732" i="15"/>
  <c r="J733" i="15"/>
  <c r="J734" i="15"/>
  <c r="J735" i="15"/>
  <c r="J736" i="15"/>
  <c r="J737" i="15"/>
  <c r="J738" i="15"/>
  <c r="J739" i="15"/>
  <c r="J740" i="15"/>
  <c r="J741" i="15"/>
  <c r="J742" i="15"/>
  <c r="J743" i="15"/>
  <c r="J744" i="15"/>
  <c r="J745" i="15"/>
  <c r="J746" i="15"/>
  <c r="J747" i="15"/>
  <c r="J748" i="15"/>
  <c r="J749" i="15"/>
  <c r="J750" i="15"/>
  <c r="J751" i="15"/>
  <c r="J752" i="15"/>
  <c r="J753" i="15"/>
  <c r="J754" i="15"/>
  <c r="J755" i="15"/>
  <c r="J756" i="15"/>
  <c r="J757" i="15"/>
  <c r="J758" i="15"/>
  <c r="J759" i="15"/>
  <c r="J760" i="15"/>
  <c r="J761" i="15"/>
  <c r="J762" i="15"/>
  <c r="J763" i="15"/>
  <c r="J764" i="15"/>
  <c r="J765" i="15"/>
  <c r="J766" i="15"/>
  <c r="J767" i="15"/>
  <c r="J768" i="15"/>
  <c r="J769" i="15"/>
  <c r="J770" i="15"/>
  <c r="J771" i="15"/>
  <c r="J772" i="15"/>
  <c r="J773" i="15"/>
  <c r="J774" i="15"/>
  <c r="J775" i="15"/>
  <c r="J776" i="15"/>
  <c r="J777" i="15"/>
  <c r="J778" i="15"/>
  <c r="J779" i="15"/>
  <c r="J780" i="15"/>
  <c r="J781" i="15"/>
  <c r="J782" i="15"/>
  <c r="J783" i="15"/>
  <c r="J784" i="15"/>
  <c r="J785" i="15"/>
  <c r="J786" i="15"/>
  <c r="J787" i="15"/>
  <c r="J788" i="15"/>
  <c r="J789" i="15"/>
  <c r="J790" i="15"/>
  <c r="J791" i="15"/>
  <c r="J792" i="15"/>
  <c r="J793" i="15"/>
  <c r="J794" i="15"/>
  <c r="J795" i="15"/>
  <c r="J796" i="15"/>
  <c r="J797" i="15"/>
  <c r="J798" i="15"/>
  <c r="J799" i="15"/>
  <c r="J800" i="15"/>
  <c r="J801" i="15"/>
  <c r="J802" i="15"/>
  <c r="J803" i="15"/>
  <c r="J804" i="15"/>
  <c r="J805" i="15"/>
  <c r="J806" i="15"/>
  <c r="J807" i="15"/>
  <c r="J808" i="15"/>
  <c r="J809" i="15"/>
  <c r="J810" i="15"/>
  <c r="J811" i="15"/>
  <c r="J812" i="15"/>
  <c r="J813" i="15"/>
  <c r="J814" i="15"/>
  <c r="J815" i="15"/>
  <c r="J816" i="15"/>
  <c r="J817" i="15"/>
  <c r="J818" i="15"/>
  <c r="J819" i="15"/>
  <c r="J820" i="15"/>
  <c r="J821" i="15"/>
  <c r="J822" i="15"/>
  <c r="J823" i="15"/>
  <c r="J824" i="15"/>
  <c r="J825" i="15"/>
  <c r="J826" i="15"/>
  <c r="J827" i="15"/>
  <c r="J828" i="15"/>
  <c r="J829" i="15"/>
  <c r="J830" i="15"/>
  <c r="J831" i="15"/>
  <c r="J832" i="15"/>
  <c r="J833" i="15"/>
  <c r="J834" i="15"/>
  <c r="J835" i="15"/>
  <c r="J836" i="15"/>
  <c r="J837" i="15"/>
  <c r="J838" i="15"/>
  <c r="J839" i="15"/>
  <c r="J840" i="15"/>
  <c r="J841" i="15"/>
  <c r="J842" i="15"/>
  <c r="J843" i="15"/>
  <c r="J844" i="15"/>
  <c r="J845" i="15"/>
  <c r="J846" i="15"/>
  <c r="J847" i="15"/>
  <c r="J848" i="15"/>
  <c r="J849" i="15"/>
  <c r="J850" i="15"/>
  <c r="J851" i="15"/>
  <c r="J852" i="15"/>
  <c r="J853" i="15"/>
  <c r="J854" i="15"/>
  <c r="J855" i="15"/>
  <c r="J856" i="15"/>
  <c r="J857" i="15"/>
  <c r="J858" i="15"/>
  <c r="J859" i="15"/>
  <c r="J860" i="15"/>
  <c r="J861" i="15"/>
  <c r="J862" i="15"/>
  <c r="J863" i="15"/>
  <c r="J864" i="15"/>
  <c r="J865" i="15"/>
  <c r="J866" i="15"/>
  <c r="J867" i="15"/>
  <c r="J868" i="15"/>
  <c r="J869" i="15"/>
  <c r="J870" i="15"/>
  <c r="J871" i="15"/>
  <c r="J872" i="15"/>
  <c r="J873" i="15"/>
  <c r="J874" i="15"/>
  <c r="J875" i="15"/>
  <c r="J876" i="15"/>
  <c r="J877" i="15"/>
  <c r="J878" i="15"/>
  <c r="J879" i="15"/>
  <c r="J880" i="15"/>
  <c r="J881" i="15"/>
  <c r="J882" i="15"/>
  <c r="J883" i="15"/>
  <c r="J884" i="15"/>
  <c r="J885" i="15"/>
  <c r="J886" i="15"/>
  <c r="J887" i="15"/>
  <c r="J888" i="15"/>
  <c r="J889" i="15"/>
  <c r="J890" i="15"/>
  <c r="J891" i="15"/>
  <c r="J892" i="15"/>
  <c r="J893" i="15"/>
  <c r="J894" i="15"/>
  <c r="J895" i="15"/>
  <c r="J896" i="15"/>
  <c r="J897" i="15"/>
  <c r="J898" i="15"/>
  <c r="J899" i="15"/>
  <c r="J900" i="15"/>
  <c r="J901" i="15"/>
  <c r="J902" i="15"/>
  <c r="J903" i="15"/>
  <c r="J904" i="15"/>
  <c r="J905" i="15"/>
  <c r="J906" i="15"/>
  <c r="J907" i="15"/>
  <c r="J908" i="15"/>
  <c r="J909" i="15"/>
  <c r="J910" i="15"/>
  <c r="J911" i="15"/>
  <c r="J912" i="15"/>
  <c r="J913" i="15"/>
  <c r="J914" i="15"/>
  <c r="J915" i="15"/>
  <c r="J916" i="15"/>
  <c r="J917" i="15"/>
  <c r="J918" i="15"/>
  <c r="J919" i="15"/>
  <c r="J920" i="15"/>
  <c r="J921" i="15"/>
  <c r="J922" i="15"/>
  <c r="J923" i="15"/>
  <c r="J924" i="15"/>
  <c r="J925" i="15"/>
  <c r="J926" i="15"/>
  <c r="J927" i="15"/>
  <c r="J928" i="15"/>
  <c r="J929" i="15"/>
  <c r="J930" i="15"/>
  <c r="J931" i="15"/>
  <c r="J932" i="15"/>
  <c r="J933" i="15"/>
  <c r="J934" i="15"/>
  <c r="J935" i="15"/>
  <c r="J936" i="15"/>
  <c r="J937" i="15"/>
  <c r="J938" i="15"/>
  <c r="J939" i="15"/>
  <c r="J940" i="15"/>
  <c r="J941" i="15"/>
  <c r="J942" i="15"/>
  <c r="J943" i="15"/>
  <c r="J944" i="15"/>
  <c r="J945" i="15"/>
  <c r="J946" i="15"/>
  <c r="J947" i="15"/>
  <c r="J948" i="15"/>
  <c r="J949" i="15"/>
  <c r="J950" i="15"/>
  <c r="J951" i="15"/>
  <c r="J952" i="15"/>
  <c r="J953" i="15"/>
  <c r="J954" i="15"/>
  <c r="J955" i="15"/>
  <c r="J956" i="15"/>
  <c r="J957" i="15"/>
  <c r="J958" i="15"/>
  <c r="J959" i="15"/>
  <c r="J960" i="15"/>
  <c r="J961" i="15"/>
  <c r="J962" i="15"/>
  <c r="J963" i="15"/>
  <c r="J964" i="15"/>
  <c r="J965" i="15"/>
  <c r="J966" i="15"/>
  <c r="J967" i="15"/>
  <c r="J968" i="15"/>
  <c r="J969" i="15"/>
  <c r="J970" i="15"/>
  <c r="J971" i="15"/>
  <c r="J972" i="15"/>
  <c r="J973" i="15"/>
  <c r="J974" i="15"/>
  <c r="J975" i="15"/>
  <c r="J976" i="15"/>
  <c r="J977" i="15"/>
  <c r="J978" i="15"/>
  <c r="J979" i="15"/>
  <c r="J980" i="15"/>
  <c r="J981" i="15"/>
  <c r="J982" i="15"/>
  <c r="J983" i="15"/>
  <c r="J984" i="15"/>
  <c r="J985" i="15"/>
  <c r="J990" i="15"/>
  <c r="J991" i="15"/>
  <c r="J992" i="15"/>
  <c r="J994" i="15"/>
  <c r="J995" i="15"/>
  <c r="J996" i="15"/>
  <c r="J997" i="15"/>
  <c r="J998" i="15"/>
  <c r="J999" i="15"/>
  <c r="J1001" i="15"/>
  <c r="I6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181" i="15"/>
  <c r="I182" i="15"/>
  <c r="I183" i="15"/>
  <c r="I184" i="15"/>
  <c r="I185" i="15"/>
  <c r="I186" i="15"/>
  <c r="I187" i="15"/>
  <c r="I188" i="15"/>
  <c r="I189" i="15"/>
  <c r="I190" i="15"/>
  <c r="I191" i="15"/>
  <c r="I192" i="15"/>
  <c r="I193" i="15"/>
  <c r="I194" i="15"/>
  <c r="I195" i="15"/>
  <c r="I196" i="15"/>
  <c r="I197" i="15"/>
  <c r="I198" i="15"/>
  <c r="I199" i="15"/>
  <c r="I200" i="15"/>
  <c r="I201" i="15"/>
  <c r="I202" i="15"/>
  <c r="I203" i="15"/>
  <c r="I204" i="15"/>
  <c r="I205" i="15"/>
  <c r="I206" i="15"/>
  <c r="I207" i="15"/>
  <c r="I208" i="15"/>
  <c r="I209" i="15"/>
  <c r="I210" i="15"/>
  <c r="I211" i="15"/>
  <c r="I212" i="15"/>
  <c r="I213" i="15"/>
  <c r="I214" i="15"/>
  <c r="I215" i="15"/>
  <c r="I216" i="15"/>
  <c r="I217" i="15"/>
  <c r="I218" i="15"/>
  <c r="I219" i="15"/>
  <c r="I220" i="15"/>
  <c r="I221" i="15"/>
  <c r="I222" i="15"/>
  <c r="I223" i="15"/>
  <c r="I224" i="15"/>
  <c r="I225" i="15"/>
  <c r="I226" i="15"/>
  <c r="I227" i="15"/>
  <c r="I228" i="15"/>
  <c r="I229" i="15"/>
  <c r="I230" i="15"/>
  <c r="I231" i="15"/>
  <c r="I232" i="15"/>
  <c r="I233" i="15"/>
  <c r="I234" i="15"/>
  <c r="I235" i="15"/>
  <c r="I236" i="15"/>
  <c r="I237" i="15"/>
  <c r="I238" i="15"/>
  <c r="I239" i="15"/>
  <c r="I240" i="15"/>
  <c r="I241" i="15"/>
  <c r="I242" i="15"/>
  <c r="I243" i="15"/>
  <c r="I244" i="15"/>
  <c r="I245" i="15"/>
  <c r="I246" i="15"/>
  <c r="I247" i="15"/>
  <c r="I248" i="15"/>
  <c r="I249" i="15"/>
  <c r="I250" i="15"/>
  <c r="I251" i="15"/>
  <c r="I252" i="15"/>
  <c r="I253" i="15"/>
  <c r="I254" i="15"/>
  <c r="I255" i="15"/>
  <c r="I256" i="15"/>
  <c r="I257" i="15"/>
  <c r="I258" i="15"/>
  <c r="I259" i="15"/>
  <c r="I260" i="15"/>
  <c r="I261" i="15"/>
  <c r="I262" i="15"/>
  <c r="I263" i="15"/>
  <c r="I264" i="15"/>
  <c r="I265" i="15"/>
  <c r="I266" i="15"/>
  <c r="I267" i="15"/>
  <c r="I268" i="15"/>
  <c r="I269" i="15"/>
  <c r="I270" i="15"/>
  <c r="I271" i="15"/>
  <c r="I272" i="15"/>
  <c r="I273" i="15"/>
  <c r="I274" i="15"/>
  <c r="I275" i="15"/>
  <c r="I276" i="15"/>
  <c r="I277" i="15"/>
  <c r="I278" i="15"/>
  <c r="I279" i="15"/>
  <c r="I280" i="15"/>
  <c r="I281" i="15"/>
  <c r="I282" i="15"/>
  <c r="I283" i="15"/>
  <c r="I284" i="15"/>
  <c r="I285" i="15"/>
  <c r="I286" i="15"/>
  <c r="I287" i="15"/>
  <c r="I288" i="15"/>
  <c r="I289" i="15"/>
  <c r="I290" i="15"/>
  <c r="I291" i="15"/>
  <c r="I292" i="15"/>
  <c r="I293" i="15"/>
  <c r="I294" i="15"/>
  <c r="I295" i="15"/>
  <c r="I296" i="15"/>
  <c r="I297" i="15"/>
  <c r="I298" i="15"/>
  <c r="I299" i="15"/>
  <c r="I300" i="15"/>
  <c r="I301" i="15"/>
  <c r="I302" i="15"/>
  <c r="I303" i="15"/>
  <c r="I304" i="15"/>
  <c r="I305" i="15"/>
  <c r="I306" i="15"/>
  <c r="I307" i="15"/>
  <c r="I308" i="15"/>
  <c r="I309" i="15"/>
  <c r="I310" i="15"/>
  <c r="I311" i="15"/>
  <c r="I312" i="15"/>
  <c r="I313" i="15"/>
  <c r="I314" i="15"/>
  <c r="I315" i="15"/>
  <c r="I316" i="15"/>
  <c r="I317" i="15"/>
  <c r="I318" i="15"/>
  <c r="I319" i="15"/>
  <c r="I320" i="15"/>
  <c r="I321" i="15"/>
  <c r="I322" i="15"/>
  <c r="I323" i="15"/>
  <c r="I324" i="15"/>
  <c r="I325" i="15"/>
  <c r="I326" i="15"/>
  <c r="I327" i="15"/>
  <c r="I328" i="15"/>
  <c r="I329" i="15"/>
  <c r="I330" i="15"/>
  <c r="I331" i="15"/>
  <c r="I332" i="15"/>
  <c r="I333" i="15"/>
  <c r="I334" i="15"/>
  <c r="I335" i="15"/>
  <c r="I336" i="15"/>
  <c r="I337" i="15"/>
  <c r="I338" i="15"/>
  <c r="I339" i="15"/>
  <c r="I340" i="15"/>
  <c r="I341" i="15"/>
  <c r="I342" i="15"/>
  <c r="I343" i="15"/>
  <c r="I344" i="15"/>
  <c r="I345" i="15"/>
  <c r="I346" i="15"/>
  <c r="I347" i="15"/>
  <c r="I348" i="15"/>
  <c r="I349" i="15"/>
  <c r="I350" i="15"/>
  <c r="I351" i="15"/>
  <c r="I352" i="15"/>
  <c r="I353" i="15"/>
  <c r="I354" i="15"/>
  <c r="I355" i="15"/>
  <c r="I356" i="15"/>
  <c r="I357" i="15"/>
  <c r="I358" i="15"/>
  <c r="I359" i="15"/>
  <c r="I360" i="15"/>
  <c r="I361" i="15"/>
  <c r="I362" i="15"/>
  <c r="I363" i="15"/>
  <c r="I364" i="15"/>
  <c r="I365" i="15"/>
  <c r="I366" i="15"/>
  <c r="I367" i="15"/>
  <c r="I368" i="15"/>
  <c r="I369" i="15"/>
  <c r="I370" i="15"/>
  <c r="I371" i="15"/>
  <c r="I372" i="15"/>
  <c r="I373" i="15"/>
  <c r="I374" i="15"/>
  <c r="I375" i="15"/>
  <c r="I376" i="15"/>
  <c r="I377" i="15"/>
  <c r="I378" i="15"/>
  <c r="I379" i="15"/>
  <c r="I380" i="15"/>
  <c r="I381" i="15"/>
  <c r="I382" i="15"/>
  <c r="I383" i="15"/>
  <c r="I384" i="15"/>
  <c r="I385" i="15"/>
  <c r="I386" i="15"/>
  <c r="I387" i="15"/>
  <c r="I388" i="15"/>
  <c r="I389" i="15"/>
  <c r="I390" i="15"/>
  <c r="I391" i="15"/>
  <c r="I392" i="15"/>
  <c r="I393" i="15"/>
  <c r="I394" i="15"/>
  <c r="I395" i="15"/>
  <c r="I396" i="15"/>
  <c r="I397" i="15"/>
  <c r="I398" i="15"/>
  <c r="I399" i="15"/>
  <c r="I400" i="15"/>
  <c r="I401" i="15"/>
  <c r="I402" i="15"/>
  <c r="I403" i="15"/>
  <c r="I404" i="15"/>
  <c r="I405" i="15"/>
  <c r="I406" i="15"/>
  <c r="I407" i="15"/>
  <c r="I408" i="15"/>
  <c r="I409" i="15"/>
  <c r="I410" i="15"/>
  <c r="I411" i="15"/>
  <c r="I412" i="15"/>
  <c r="I413" i="15"/>
  <c r="I414" i="15"/>
  <c r="I415" i="15"/>
  <c r="I416" i="15"/>
  <c r="I417" i="15"/>
  <c r="I418" i="15"/>
  <c r="I419" i="15"/>
  <c r="I420" i="15"/>
  <c r="I421" i="15"/>
  <c r="I422" i="15"/>
  <c r="I423" i="15"/>
  <c r="I424" i="15"/>
  <c r="I425" i="15"/>
  <c r="I426" i="15"/>
  <c r="I427" i="15"/>
  <c r="I428" i="15"/>
  <c r="I429" i="15"/>
  <c r="I430" i="15"/>
  <c r="I431" i="15"/>
  <c r="I432" i="15"/>
  <c r="I433" i="15"/>
  <c r="I434" i="15"/>
  <c r="I435" i="15"/>
  <c r="I436" i="15"/>
  <c r="I437" i="15"/>
  <c r="I438" i="15"/>
  <c r="I439" i="15"/>
  <c r="I440" i="15"/>
  <c r="I441" i="15"/>
  <c r="I442" i="15"/>
  <c r="I443" i="15"/>
  <c r="I444" i="15"/>
  <c r="I445" i="15"/>
  <c r="I446" i="15"/>
  <c r="I447" i="15"/>
  <c r="I448" i="15"/>
  <c r="I449" i="15"/>
  <c r="I450" i="15"/>
  <c r="I451" i="15"/>
  <c r="I452" i="15"/>
  <c r="I453" i="15"/>
  <c r="I454" i="15"/>
  <c r="I455" i="15"/>
  <c r="I456" i="15"/>
  <c r="I457" i="15"/>
  <c r="I458" i="15"/>
  <c r="I459" i="15"/>
  <c r="I460" i="15"/>
  <c r="I461" i="15"/>
  <c r="I462" i="15"/>
  <c r="I463" i="15"/>
  <c r="I464" i="15"/>
  <c r="I465" i="15"/>
  <c r="I466" i="15"/>
  <c r="I467" i="15"/>
  <c r="I468" i="15"/>
  <c r="I469" i="15"/>
  <c r="I470" i="15"/>
  <c r="I471" i="15"/>
  <c r="I472" i="15"/>
  <c r="I473" i="15"/>
  <c r="I474" i="15"/>
  <c r="I475" i="15"/>
  <c r="I476" i="15"/>
  <c r="I477" i="15"/>
  <c r="I478" i="15"/>
  <c r="I479" i="15"/>
  <c r="I480" i="15"/>
  <c r="I481" i="15"/>
  <c r="I482" i="15"/>
  <c r="I483" i="15"/>
  <c r="I484" i="15"/>
  <c r="I485" i="15"/>
  <c r="I486" i="15"/>
  <c r="I487" i="15"/>
  <c r="I488" i="15"/>
  <c r="I489" i="15"/>
  <c r="I490" i="15"/>
  <c r="I491" i="15"/>
  <c r="I492" i="15"/>
  <c r="I493" i="15"/>
  <c r="I494" i="15"/>
  <c r="I495" i="15"/>
  <c r="I496" i="15"/>
  <c r="I497" i="15"/>
  <c r="I498" i="15"/>
  <c r="I499" i="15"/>
  <c r="I500" i="15"/>
  <c r="I501" i="15"/>
  <c r="I502" i="15"/>
  <c r="I503" i="15"/>
  <c r="I504" i="15"/>
  <c r="I505" i="15"/>
  <c r="I506" i="15"/>
  <c r="I507" i="15"/>
  <c r="I508" i="15"/>
  <c r="I509" i="15"/>
  <c r="I510" i="15"/>
  <c r="I511" i="15"/>
  <c r="I512" i="15"/>
  <c r="I513" i="15"/>
  <c r="I514" i="15"/>
  <c r="I515" i="15"/>
  <c r="I516" i="15"/>
  <c r="I517" i="15"/>
  <c r="I518" i="15"/>
  <c r="I519" i="15"/>
  <c r="I520" i="15"/>
  <c r="I521" i="15"/>
  <c r="I522" i="15"/>
  <c r="I523" i="15"/>
  <c r="I524" i="15"/>
  <c r="I525" i="15"/>
  <c r="I526" i="15"/>
  <c r="I527" i="15"/>
  <c r="I528" i="15"/>
  <c r="I529" i="15"/>
  <c r="I530" i="15"/>
  <c r="I531" i="15"/>
  <c r="I532" i="15"/>
  <c r="I533" i="15"/>
  <c r="I534" i="15"/>
  <c r="I535" i="15"/>
  <c r="I536" i="15"/>
  <c r="I537" i="15"/>
  <c r="I538" i="15"/>
  <c r="I539" i="15"/>
  <c r="I540" i="15"/>
  <c r="I541" i="15"/>
  <c r="I542" i="15"/>
  <c r="I543" i="15"/>
  <c r="I544" i="15"/>
  <c r="I545" i="15"/>
  <c r="I546" i="15"/>
  <c r="I547" i="15"/>
  <c r="I548" i="15"/>
  <c r="I549" i="15"/>
  <c r="I550" i="15"/>
  <c r="I551" i="15"/>
  <c r="I552" i="15"/>
  <c r="I553" i="15"/>
  <c r="I554" i="15"/>
  <c r="I555" i="15"/>
  <c r="I556" i="15"/>
  <c r="I557" i="15"/>
  <c r="I558" i="15"/>
  <c r="I559" i="15"/>
  <c r="I560" i="15"/>
  <c r="I561" i="15"/>
  <c r="I562" i="15"/>
  <c r="I563" i="15"/>
  <c r="I564" i="15"/>
  <c r="I565" i="15"/>
  <c r="I566" i="15"/>
  <c r="I567" i="15"/>
  <c r="I568" i="15"/>
  <c r="I569" i="15"/>
  <c r="I570" i="15"/>
  <c r="I571" i="15"/>
  <c r="I572" i="15"/>
  <c r="I573" i="15"/>
  <c r="I574" i="15"/>
  <c r="I575" i="15"/>
  <c r="I576" i="15"/>
  <c r="I577" i="15"/>
  <c r="I578" i="15"/>
  <c r="I579" i="15"/>
  <c r="I580" i="15"/>
  <c r="I581" i="15"/>
  <c r="I582" i="15"/>
  <c r="I583" i="15"/>
  <c r="I584" i="15"/>
  <c r="I585" i="15"/>
  <c r="I586" i="15"/>
  <c r="I587" i="15"/>
  <c r="I588" i="15"/>
  <c r="I589" i="15"/>
  <c r="I590" i="15"/>
  <c r="I591" i="15"/>
  <c r="I592" i="15"/>
  <c r="I593" i="15"/>
  <c r="I594" i="15"/>
  <c r="I595" i="15"/>
  <c r="I596" i="15"/>
  <c r="I597" i="15"/>
  <c r="I598" i="15"/>
  <c r="I599" i="15"/>
  <c r="I600" i="15"/>
  <c r="I601" i="15"/>
  <c r="I602" i="15"/>
  <c r="I603" i="15"/>
  <c r="I604" i="15"/>
  <c r="I605" i="15"/>
  <c r="I606" i="15"/>
  <c r="I607" i="15"/>
  <c r="I608" i="15"/>
  <c r="I609" i="15"/>
  <c r="I610" i="15"/>
  <c r="I611" i="15"/>
  <c r="I612" i="15"/>
  <c r="I613" i="15"/>
  <c r="I614" i="15"/>
  <c r="I615" i="15"/>
  <c r="I616" i="15"/>
  <c r="I617" i="15"/>
  <c r="I618" i="15"/>
  <c r="I619" i="15"/>
  <c r="I620" i="15"/>
  <c r="I621" i="15"/>
  <c r="I622" i="15"/>
  <c r="I623" i="15"/>
  <c r="I624" i="15"/>
  <c r="I625" i="15"/>
  <c r="I626" i="15"/>
  <c r="I627" i="15"/>
  <c r="I628" i="15"/>
  <c r="I629" i="15"/>
  <c r="I630" i="15"/>
  <c r="I631" i="15"/>
  <c r="I632" i="15"/>
  <c r="I633" i="15"/>
  <c r="I634" i="15"/>
  <c r="I635" i="15"/>
  <c r="I636" i="15"/>
  <c r="I637" i="15"/>
  <c r="I638" i="15"/>
  <c r="I639" i="15"/>
  <c r="I640" i="15"/>
  <c r="I641" i="15"/>
  <c r="I642" i="15"/>
  <c r="I643" i="15"/>
  <c r="I644" i="15"/>
  <c r="I645" i="15"/>
  <c r="I646" i="15"/>
  <c r="I647" i="15"/>
  <c r="I648" i="15"/>
  <c r="I649" i="15"/>
  <c r="I650" i="15"/>
  <c r="I651" i="15"/>
  <c r="I652" i="15"/>
  <c r="I653" i="15"/>
  <c r="I654" i="15"/>
  <c r="I655" i="15"/>
  <c r="I656" i="15"/>
  <c r="I658" i="15"/>
  <c r="I659" i="15"/>
  <c r="I660" i="15"/>
  <c r="I661" i="15"/>
  <c r="I662" i="15"/>
  <c r="I663" i="15"/>
  <c r="I664" i="15"/>
  <c r="I665" i="15"/>
  <c r="I666" i="15"/>
  <c r="I667" i="15"/>
  <c r="I668" i="15"/>
  <c r="I669" i="15"/>
  <c r="I670" i="15"/>
  <c r="I671" i="15"/>
  <c r="I672" i="15"/>
  <c r="I673" i="15"/>
  <c r="I674" i="15"/>
  <c r="I675" i="15"/>
  <c r="I676" i="15"/>
  <c r="I677" i="15"/>
  <c r="I678" i="15"/>
  <c r="I679" i="15"/>
  <c r="I680" i="15"/>
  <c r="I681" i="15"/>
  <c r="I682" i="15"/>
  <c r="I683" i="15"/>
  <c r="I684" i="15"/>
  <c r="I685" i="15"/>
  <c r="I686" i="15"/>
  <c r="I687" i="15"/>
  <c r="I688" i="15"/>
  <c r="I689" i="15"/>
  <c r="I690" i="15"/>
  <c r="I691" i="15"/>
  <c r="I692" i="15"/>
  <c r="I693" i="15"/>
  <c r="I694" i="15"/>
  <c r="I695" i="15"/>
  <c r="I696" i="15"/>
  <c r="I697" i="15"/>
  <c r="I698" i="15"/>
  <c r="I699" i="15"/>
  <c r="I700" i="15"/>
  <c r="I701" i="15"/>
  <c r="I702" i="15"/>
  <c r="I703" i="15"/>
  <c r="I704" i="15"/>
  <c r="I705" i="15"/>
  <c r="I706" i="15"/>
  <c r="I707" i="15"/>
  <c r="I708" i="15"/>
  <c r="I709" i="15"/>
  <c r="I710" i="15"/>
  <c r="I711" i="15"/>
  <c r="I712" i="15"/>
  <c r="I713" i="15"/>
  <c r="I717" i="15"/>
  <c r="I718" i="15"/>
  <c r="I719" i="15"/>
  <c r="I721" i="15"/>
  <c r="I722" i="15"/>
  <c r="I723" i="15"/>
  <c r="I724" i="15"/>
  <c r="I725" i="15"/>
  <c r="I726" i="15"/>
  <c r="I727" i="15"/>
  <c r="I728" i="15"/>
  <c r="I729" i="15"/>
  <c r="I730" i="15"/>
  <c r="I731" i="15"/>
  <c r="I732" i="15"/>
  <c r="I733" i="15"/>
  <c r="I734" i="15"/>
  <c r="I735" i="15"/>
  <c r="I736" i="15"/>
  <c r="I737" i="15"/>
  <c r="I738" i="15"/>
  <c r="I739" i="15"/>
  <c r="I740" i="15"/>
  <c r="I741" i="15"/>
  <c r="I742" i="15"/>
  <c r="I743" i="15"/>
  <c r="I744" i="15"/>
  <c r="I745" i="15"/>
  <c r="I746" i="15"/>
  <c r="I747" i="15"/>
  <c r="I748" i="15"/>
  <c r="I749" i="15"/>
  <c r="I750" i="15"/>
  <c r="I751" i="15"/>
  <c r="I752" i="15"/>
  <c r="I753" i="15"/>
  <c r="I754" i="15"/>
  <c r="I755" i="15"/>
  <c r="I756" i="15"/>
  <c r="I757" i="15"/>
  <c r="I758" i="15"/>
  <c r="I759" i="15"/>
  <c r="I760" i="15"/>
  <c r="I761" i="15"/>
  <c r="I762" i="15"/>
  <c r="I763" i="15"/>
  <c r="I764" i="15"/>
  <c r="I765" i="15"/>
  <c r="I766" i="15"/>
  <c r="I767" i="15"/>
  <c r="I768" i="15"/>
  <c r="I769" i="15"/>
  <c r="I770" i="15"/>
  <c r="I771" i="15"/>
  <c r="I772" i="15"/>
  <c r="I773" i="15"/>
  <c r="I774" i="15"/>
  <c r="I775" i="15"/>
  <c r="I776" i="15"/>
  <c r="I777" i="15"/>
  <c r="I778" i="15"/>
  <c r="I779" i="15"/>
  <c r="I780" i="15"/>
  <c r="I781" i="15"/>
  <c r="I782" i="15"/>
  <c r="I783" i="15"/>
  <c r="I784" i="15"/>
  <c r="I785" i="15"/>
  <c r="I786" i="15"/>
  <c r="I787" i="15"/>
  <c r="I788" i="15"/>
  <c r="I789" i="15"/>
  <c r="I790" i="15"/>
  <c r="I791" i="15"/>
  <c r="I792" i="15"/>
  <c r="I793" i="15"/>
  <c r="I794" i="15"/>
  <c r="I795" i="15"/>
  <c r="I796" i="15"/>
  <c r="I797" i="15"/>
  <c r="I798" i="15"/>
  <c r="I799" i="15"/>
  <c r="I800" i="15"/>
  <c r="I801" i="15"/>
  <c r="I802" i="15"/>
  <c r="I803" i="15"/>
  <c r="I804" i="15"/>
  <c r="I805" i="15"/>
  <c r="I806" i="15"/>
  <c r="I807" i="15"/>
  <c r="I808" i="15"/>
  <c r="I809" i="15"/>
  <c r="I810" i="15"/>
  <c r="I811" i="15"/>
  <c r="I812" i="15"/>
  <c r="I813" i="15"/>
  <c r="I814" i="15"/>
  <c r="I815" i="15"/>
  <c r="I816" i="15"/>
  <c r="I817" i="15"/>
  <c r="I818" i="15"/>
  <c r="I819" i="15"/>
  <c r="I820" i="15"/>
  <c r="I821" i="15"/>
  <c r="I822" i="15"/>
  <c r="I823" i="15"/>
  <c r="I824" i="15"/>
  <c r="I825" i="15"/>
  <c r="I826" i="15"/>
  <c r="I827" i="15"/>
  <c r="I828" i="15"/>
  <c r="I829" i="15"/>
  <c r="I830" i="15"/>
  <c r="I831" i="15"/>
  <c r="I832" i="15"/>
  <c r="I833" i="15"/>
  <c r="I834" i="15"/>
  <c r="I835" i="15"/>
  <c r="I836" i="15"/>
  <c r="I837" i="15"/>
  <c r="I838" i="15"/>
  <c r="I839" i="15"/>
  <c r="I840" i="15"/>
  <c r="I841" i="15"/>
  <c r="I842" i="15"/>
  <c r="I843" i="15"/>
  <c r="I844" i="15"/>
  <c r="I845" i="15"/>
  <c r="I846" i="15"/>
  <c r="I847" i="15"/>
  <c r="I848" i="15"/>
  <c r="I849" i="15"/>
  <c r="I850" i="15"/>
  <c r="I851" i="15"/>
  <c r="I852" i="15"/>
  <c r="I853" i="15"/>
  <c r="I854" i="15"/>
  <c r="I855" i="15"/>
  <c r="I856" i="15"/>
  <c r="I857" i="15"/>
  <c r="I858" i="15"/>
  <c r="I859" i="15"/>
  <c r="I860" i="15"/>
  <c r="I861" i="15"/>
  <c r="I862" i="15"/>
  <c r="I863" i="15"/>
  <c r="I864" i="15"/>
  <c r="I865" i="15"/>
  <c r="I866" i="15"/>
  <c r="I867" i="15"/>
  <c r="I868" i="15"/>
  <c r="I869" i="15"/>
  <c r="I870" i="15"/>
  <c r="I871" i="15"/>
  <c r="I872" i="15"/>
  <c r="I873" i="15"/>
  <c r="I874" i="15"/>
  <c r="I875" i="15"/>
  <c r="I876" i="15"/>
  <c r="I877" i="15"/>
  <c r="I878" i="15"/>
  <c r="I879" i="15"/>
  <c r="I880" i="15"/>
  <c r="I881" i="15"/>
  <c r="I882" i="15"/>
  <c r="I883" i="15"/>
  <c r="I884" i="15"/>
  <c r="I885" i="15"/>
  <c r="I886" i="15"/>
  <c r="I887" i="15"/>
  <c r="I888" i="15"/>
  <c r="I889" i="15"/>
  <c r="I890" i="15"/>
  <c r="I891" i="15"/>
  <c r="I892" i="15"/>
  <c r="I893" i="15"/>
  <c r="I894" i="15"/>
  <c r="I895" i="15"/>
  <c r="I896" i="15"/>
  <c r="I897" i="15"/>
  <c r="I898" i="15"/>
  <c r="I899" i="15"/>
  <c r="I900" i="15"/>
  <c r="I901" i="15"/>
  <c r="I902" i="15"/>
  <c r="I903" i="15"/>
  <c r="I904" i="15"/>
  <c r="I905" i="15"/>
  <c r="I906" i="15"/>
  <c r="I907" i="15"/>
  <c r="I908" i="15"/>
  <c r="I909" i="15"/>
  <c r="I910" i="15"/>
  <c r="I911" i="15"/>
  <c r="I912" i="15"/>
  <c r="I913" i="15"/>
  <c r="I914" i="15"/>
  <c r="I915" i="15"/>
  <c r="I916" i="15"/>
  <c r="I917" i="15"/>
  <c r="I918" i="15"/>
  <c r="I919" i="15"/>
  <c r="I920" i="15"/>
  <c r="I921" i="15"/>
  <c r="I922" i="15"/>
  <c r="I923" i="15"/>
  <c r="I924" i="15"/>
  <c r="I925" i="15"/>
  <c r="I926" i="15"/>
  <c r="I927" i="15"/>
  <c r="I928" i="15"/>
  <c r="I929" i="15"/>
  <c r="I930" i="15"/>
  <c r="I931" i="15"/>
  <c r="I932" i="15"/>
  <c r="I933" i="15"/>
  <c r="I934" i="15"/>
  <c r="I935" i="15"/>
  <c r="I936" i="15"/>
  <c r="I937" i="15"/>
  <c r="I938" i="15"/>
  <c r="I939" i="15"/>
  <c r="I940" i="15"/>
  <c r="I941" i="15"/>
  <c r="I942" i="15"/>
  <c r="I943" i="15"/>
  <c r="I944" i="15"/>
  <c r="I945" i="15"/>
  <c r="I946" i="15"/>
  <c r="I947" i="15"/>
  <c r="I948" i="15"/>
  <c r="I949" i="15"/>
  <c r="I950" i="15"/>
  <c r="I951" i="15"/>
  <c r="I952" i="15"/>
  <c r="I953" i="15"/>
  <c r="I954" i="15"/>
  <c r="I955" i="15"/>
  <c r="I956" i="15"/>
  <c r="I957" i="15"/>
  <c r="I958" i="15"/>
  <c r="I959" i="15"/>
  <c r="I960" i="15"/>
  <c r="I961" i="15"/>
  <c r="I962" i="15"/>
  <c r="I963" i="15"/>
  <c r="I964" i="15"/>
  <c r="I965" i="15"/>
  <c r="I966" i="15"/>
  <c r="I967" i="15"/>
  <c r="I968" i="15"/>
  <c r="I969" i="15"/>
  <c r="I970" i="15"/>
  <c r="I971" i="15"/>
  <c r="I972" i="15"/>
  <c r="I973" i="15"/>
  <c r="I974" i="15"/>
  <c r="I975" i="15"/>
  <c r="I976" i="15"/>
  <c r="I977" i="15"/>
  <c r="I978" i="15"/>
  <c r="I979" i="15"/>
  <c r="I980" i="15"/>
  <c r="I981" i="15"/>
  <c r="I982" i="15"/>
  <c r="I983" i="15"/>
  <c r="I984" i="15"/>
  <c r="I985" i="15"/>
  <c r="I990" i="15"/>
  <c r="I991" i="15"/>
  <c r="I992" i="15"/>
  <c r="I994" i="15"/>
  <c r="I995" i="15"/>
  <c r="I996" i="15"/>
  <c r="I997" i="15"/>
  <c r="I998" i="15"/>
  <c r="I999" i="15"/>
  <c r="I1001" i="15"/>
  <c r="I1004" i="15"/>
  <c r="J9" i="5"/>
  <c r="J10" i="5"/>
  <c r="J11" i="5"/>
  <c r="J12" i="5"/>
  <c r="J13" i="5"/>
  <c r="J14" i="5"/>
  <c r="J15" i="5"/>
  <c r="J16" i="5"/>
  <c r="J17" i="5"/>
  <c r="J18" i="5"/>
  <c r="J19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1" i="5"/>
  <c r="J62" i="5"/>
  <c r="J63" i="5"/>
  <c r="J64" i="5"/>
  <c r="J65" i="5"/>
  <c r="J66" i="5"/>
  <c r="J67" i="5"/>
  <c r="J68" i="5"/>
  <c r="J69" i="5"/>
  <c r="J70" i="5"/>
  <c r="J71" i="5"/>
  <c r="J72" i="5"/>
  <c r="J82" i="5"/>
  <c r="J83" i="5"/>
  <c r="J84" i="5"/>
  <c r="J85" i="5"/>
  <c r="J86" i="5"/>
  <c r="J87" i="5"/>
  <c r="J88" i="5"/>
  <c r="J89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36" i="5"/>
  <c r="J137" i="5"/>
  <c r="J138" i="5"/>
  <c r="J139" i="5"/>
  <c r="J140" i="5"/>
  <c r="J141" i="5"/>
  <c r="J142" i="5"/>
  <c r="J145" i="5"/>
  <c r="J146" i="5"/>
  <c r="J147" i="5"/>
  <c r="J148" i="5"/>
  <c r="J206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5" i="5"/>
  <c r="J516" i="5"/>
  <c r="J517" i="5"/>
  <c r="J518" i="5"/>
  <c r="J519" i="5"/>
  <c r="J520" i="5"/>
  <c r="J524" i="5"/>
  <c r="J525" i="5"/>
  <c r="J526" i="5"/>
  <c r="J527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5" i="5"/>
  <c r="J546" i="5"/>
  <c r="J548" i="5"/>
  <c r="J551" i="5"/>
  <c r="J552" i="5"/>
  <c r="J553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9" i="5"/>
  <c r="J640" i="5"/>
  <c r="J641" i="5"/>
  <c r="J642" i="5"/>
  <c r="J643" i="5"/>
  <c r="J646" i="5"/>
  <c r="J647" i="5"/>
  <c r="J648" i="5"/>
  <c r="J649" i="5"/>
  <c r="J650" i="5"/>
  <c r="J651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9" i="5"/>
  <c r="J700" i="5"/>
  <c r="J701" i="5"/>
  <c r="J702" i="5"/>
  <c r="J703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8" i="5"/>
  <c r="J819" i="5"/>
  <c r="J821" i="5"/>
  <c r="J822" i="5"/>
  <c r="J823" i="5"/>
  <c r="J824" i="5"/>
  <c r="J825" i="5"/>
  <c r="J826" i="5"/>
  <c r="J827" i="5"/>
  <c r="J828" i="5"/>
  <c r="J829" i="5"/>
  <c r="J830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5" i="5"/>
  <c r="J966" i="5"/>
  <c r="J967" i="5"/>
  <c r="J968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392" i="12"/>
  <c r="K184" i="3"/>
  <c r="K485" i="3"/>
  <c r="K486" i="3"/>
  <c r="K75" i="10"/>
  <c r="K76" i="10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7" i="7"/>
  <c r="H28" i="7"/>
  <c r="H29" i="7"/>
  <c r="H30" i="7"/>
  <c r="H33" i="7"/>
  <c r="H34" i="7"/>
  <c r="H35" i="7"/>
  <c r="H38" i="7"/>
  <c r="H39" i="7"/>
  <c r="H40" i="7"/>
  <c r="H41" i="7"/>
  <c r="H42" i="7"/>
  <c r="H43" i="7"/>
  <c r="H44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K8" i="9"/>
  <c r="K9" i="9"/>
  <c r="K14" i="9"/>
  <c r="K15" i="9"/>
  <c r="K16" i="9"/>
  <c r="K17" i="9"/>
  <c r="K18" i="9"/>
  <c r="K21" i="9"/>
  <c r="K22" i="9"/>
  <c r="K24" i="9"/>
  <c r="K25" i="9"/>
  <c r="K26" i="9"/>
  <c r="K27" i="9"/>
  <c r="K28" i="9"/>
  <c r="K32" i="9"/>
  <c r="K33" i="9"/>
  <c r="K34" i="9"/>
  <c r="K35" i="9"/>
  <c r="K36" i="9"/>
  <c r="K37" i="9"/>
  <c r="K38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H362" i="5"/>
  <c r="H365" i="5"/>
  <c r="F32" i="8"/>
  <c r="E779" i="15" l="1"/>
  <c r="H798" i="15"/>
  <c r="D7" i="7" l="1"/>
  <c r="C7" i="7"/>
  <c r="F9" i="7" l="1"/>
  <c r="F17" i="7"/>
  <c r="F16" i="7" s="1"/>
  <c r="F22" i="7"/>
  <c r="F32" i="7"/>
  <c r="F31" i="7" s="1"/>
  <c r="F37" i="7"/>
  <c r="F36" i="7"/>
  <c r="F54" i="7"/>
  <c r="F53" i="7" s="1"/>
  <c r="C54" i="7"/>
  <c r="C53" i="7"/>
  <c r="H920" i="5"/>
  <c r="I910" i="5"/>
  <c r="J567" i="12"/>
  <c r="J566" i="12"/>
  <c r="H818" i="5"/>
  <c r="E817" i="5"/>
  <c r="F818" i="5"/>
  <c r="F817" i="5" s="1"/>
  <c r="G818" i="5"/>
  <c r="E818" i="5"/>
  <c r="I819" i="5"/>
  <c r="H822" i="5"/>
  <c r="H14" i="5"/>
  <c r="H11" i="5"/>
  <c r="J570" i="12"/>
  <c r="E630" i="5"/>
  <c r="J484" i="12" l="1"/>
  <c r="J487" i="12"/>
  <c r="J530" i="12"/>
  <c r="H817" i="5"/>
  <c r="I818" i="5"/>
  <c r="F235" i="5"/>
  <c r="G235" i="5"/>
  <c r="H235" i="5"/>
  <c r="J235" i="5" s="1"/>
  <c r="E235" i="5"/>
  <c r="F234" i="5"/>
  <c r="G234" i="5"/>
  <c r="H234" i="5"/>
  <c r="J234" i="5" s="1"/>
  <c r="E234" i="5"/>
  <c r="F233" i="5"/>
  <c r="G233" i="5"/>
  <c r="H233" i="5"/>
  <c r="J233" i="5" s="1"/>
  <c r="E233" i="5"/>
  <c r="F232" i="5"/>
  <c r="G232" i="5"/>
  <c r="H232" i="5"/>
  <c r="J232" i="5" s="1"/>
  <c r="E232" i="5"/>
  <c r="F230" i="5"/>
  <c r="G230" i="5"/>
  <c r="H230" i="5"/>
  <c r="J230" i="5" s="1"/>
  <c r="E230" i="5"/>
  <c r="F229" i="5"/>
  <c r="G229" i="5"/>
  <c r="H229" i="5"/>
  <c r="J229" i="5" s="1"/>
  <c r="E229" i="5"/>
  <c r="F228" i="5"/>
  <c r="G228" i="5"/>
  <c r="H228" i="5"/>
  <c r="J228" i="5" s="1"/>
  <c r="E228" i="5"/>
  <c r="H833" i="15"/>
  <c r="F833" i="15"/>
  <c r="F832" i="15" s="1"/>
  <c r="F831" i="15" s="1"/>
  <c r="G833" i="15"/>
  <c r="F837" i="15"/>
  <c r="G837" i="15"/>
  <c r="H837" i="15"/>
  <c r="E837" i="15"/>
  <c r="E832" i="15" s="1"/>
  <c r="E831" i="15" s="1"/>
  <c r="E833" i="15"/>
  <c r="F192" i="5"/>
  <c r="G192" i="5"/>
  <c r="H192" i="5"/>
  <c r="J192" i="5" s="1"/>
  <c r="E192" i="5"/>
  <c r="E626" i="15"/>
  <c r="F626" i="15"/>
  <c r="G626" i="15"/>
  <c r="H626" i="15"/>
  <c r="F164" i="5"/>
  <c r="G164" i="5"/>
  <c r="H164" i="5"/>
  <c r="J164" i="5" s="1"/>
  <c r="E164" i="5"/>
  <c r="F619" i="15"/>
  <c r="G619" i="15"/>
  <c r="H619" i="15"/>
  <c r="E619" i="15"/>
  <c r="F338" i="5"/>
  <c r="G489" i="3" s="1"/>
  <c r="G338" i="5"/>
  <c r="H338" i="5"/>
  <c r="E338" i="5"/>
  <c r="F489" i="3" s="1"/>
  <c r="F488" i="3" s="1"/>
  <c r="F993" i="15"/>
  <c r="G993" i="15"/>
  <c r="H993" i="15"/>
  <c r="E993" i="15"/>
  <c r="F167" i="5"/>
  <c r="G167" i="5"/>
  <c r="H167" i="5"/>
  <c r="J167" i="5" s="1"/>
  <c r="E167" i="5"/>
  <c r="E637" i="15"/>
  <c r="F186" i="5"/>
  <c r="G186" i="5"/>
  <c r="H186" i="5"/>
  <c r="J186" i="5" s="1"/>
  <c r="E186" i="5"/>
  <c r="F182" i="5"/>
  <c r="G242" i="3" s="1"/>
  <c r="G61" i="10" s="1"/>
  <c r="G182" i="5"/>
  <c r="H242" i="3" s="1"/>
  <c r="H61" i="10" s="1"/>
  <c r="H182" i="5"/>
  <c r="E182" i="5"/>
  <c r="F242" i="3" s="1"/>
  <c r="F61" i="10" s="1"/>
  <c r="E184" i="5"/>
  <c r="F181" i="5"/>
  <c r="G181" i="5"/>
  <c r="H181" i="5"/>
  <c r="J181" i="5" s="1"/>
  <c r="E181" i="5"/>
  <c r="F179" i="5"/>
  <c r="G179" i="5"/>
  <c r="H179" i="5"/>
  <c r="J179" i="5" s="1"/>
  <c r="E179" i="5"/>
  <c r="F595" i="15"/>
  <c r="G595" i="15"/>
  <c r="H595" i="15"/>
  <c r="F592" i="15"/>
  <c r="G592" i="15"/>
  <c r="H592" i="15"/>
  <c r="F590" i="15"/>
  <c r="G590" i="15"/>
  <c r="H590" i="15"/>
  <c r="E590" i="15"/>
  <c r="E592" i="15"/>
  <c r="E595" i="15"/>
  <c r="J182" i="5" l="1"/>
  <c r="J338" i="5"/>
  <c r="I993" i="15"/>
  <c r="J993" i="15"/>
  <c r="H832" i="15"/>
  <c r="H831" i="15" s="1"/>
  <c r="H489" i="3"/>
  <c r="H488" i="3" s="1"/>
  <c r="G832" i="15"/>
  <c r="G831" i="15" s="1"/>
  <c r="I242" i="3" l="1"/>
  <c r="J172" i="12"/>
  <c r="I489" i="3"/>
  <c r="J328" i="12"/>
  <c r="H772" i="15"/>
  <c r="H771" i="15" s="1"/>
  <c r="G772" i="15"/>
  <c r="I61" i="10" l="1"/>
  <c r="K61" i="10" s="1"/>
  <c r="K242" i="3"/>
  <c r="I488" i="3"/>
  <c r="K488" i="3" s="1"/>
  <c r="K489" i="3"/>
  <c r="F222" i="5"/>
  <c r="G222" i="5"/>
  <c r="H222" i="5"/>
  <c r="E222" i="5"/>
  <c r="F205" i="5"/>
  <c r="G205" i="5"/>
  <c r="H205" i="5"/>
  <c r="E205" i="5"/>
  <c r="F204" i="5"/>
  <c r="G204" i="5"/>
  <c r="H204" i="5"/>
  <c r="E204" i="5"/>
  <c r="F203" i="5"/>
  <c r="G203" i="5"/>
  <c r="H203" i="5"/>
  <c r="E203" i="5"/>
  <c r="F202" i="5"/>
  <c r="G202" i="5"/>
  <c r="H202" i="5"/>
  <c r="E202" i="5"/>
  <c r="F200" i="5"/>
  <c r="G200" i="5"/>
  <c r="H200" i="5"/>
  <c r="E200" i="5"/>
  <c r="F199" i="5"/>
  <c r="G199" i="5"/>
  <c r="H199" i="5"/>
  <c r="E199" i="5"/>
  <c r="F198" i="5"/>
  <c r="H198" i="5"/>
  <c r="J198" i="5" s="1"/>
  <c r="E198" i="5"/>
  <c r="F340" i="5"/>
  <c r="F339" i="5" s="1"/>
  <c r="G340" i="5"/>
  <c r="G339" i="5" s="1"/>
  <c r="H340" i="5"/>
  <c r="E340" i="5"/>
  <c r="F1000" i="15"/>
  <c r="G1000" i="15"/>
  <c r="H1000" i="15"/>
  <c r="E1000" i="15"/>
  <c r="F191" i="5"/>
  <c r="G191" i="5"/>
  <c r="H191" i="5"/>
  <c r="J191" i="5" s="1"/>
  <c r="E191" i="5"/>
  <c r="F573" i="15"/>
  <c r="G573" i="15"/>
  <c r="H573" i="15"/>
  <c r="E573" i="15"/>
  <c r="J199" i="5" l="1"/>
  <c r="J202" i="5"/>
  <c r="J203" i="5"/>
  <c r="J204" i="5"/>
  <c r="J205" i="5"/>
  <c r="J222" i="5"/>
  <c r="J200" i="5"/>
  <c r="I1000" i="15"/>
  <c r="J1000" i="15"/>
  <c r="H339" i="5"/>
  <c r="J339" i="5" s="1"/>
  <c r="J340" i="5"/>
  <c r="E339" i="5"/>
  <c r="I339" i="5"/>
  <c r="H16" i="5"/>
  <c r="J329" i="12" l="1"/>
  <c r="J330" i="12"/>
  <c r="I329" i="12"/>
  <c r="G14" i="9"/>
  <c r="H14" i="9"/>
  <c r="I14" i="9"/>
  <c r="F14" i="9"/>
  <c r="G13" i="9"/>
  <c r="H13" i="9"/>
  <c r="K13" i="9" s="1"/>
  <c r="I13" i="9"/>
  <c r="F13" i="9"/>
  <c r="G52" i="7"/>
  <c r="G51" i="7"/>
  <c r="F50" i="7"/>
  <c r="E50" i="7"/>
  <c r="E49" i="7" s="1"/>
  <c r="D50" i="7"/>
  <c r="C50" i="7"/>
  <c r="C49" i="7" s="1"/>
  <c r="D49" i="7"/>
  <c r="F343" i="5"/>
  <c r="G343" i="5"/>
  <c r="G342" i="5" s="1"/>
  <c r="H343" i="5"/>
  <c r="E343" i="5"/>
  <c r="F337" i="5"/>
  <c r="G487" i="3" s="1"/>
  <c r="G337" i="5"/>
  <c r="H337" i="5"/>
  <c r="E337" i="5"/>
  <c r="F336" i="5"/>
  <c r="G484" i="3" s="1"/>
  <c r="G483" i="3" s="1"/>
  <c r="G336" i="5"/>
  <c r="H336" i="5"/>
  <c r="E336" i="5"/>
  <c r="F484" i="3" s="1"/>
  <c r="F335" i="5"/>
  <c r="G335" i="5"/>
  <c r="H335" i="5"/>
  <c r="E335" i="5"/>
  <c r="F482" i="3" s="1"/>
  <c r="F334" i="5"/>
  <c r="G481" i="3" s="1"/>
  <c r="G334" i="5"/>
  <c r="H334" i="5"/>
  <c r="E334" i="5"/>
  <c r="F333" i="5"/>
  <c r="G333" i="5"/>
  <c r="H333" i="5"/>
  <c r="E333" i="5"/>
  <c r="F331" i="5"/>
  <c r="G477" i="3" s="1"/>
  <c r="G331" i="5"/>
  <c r="H331" i="5"/>
  <c r="E331" i="5"/>
  <c r="F330" i="5"/>
  <c r="G475" i="3" s="1"/>
  <c r="G330" i="5"/>
  <c r="H330" i="5"/>
  <c r="E330" i="5"/>
  <c r="F329" i="5"/>
  <c r="G329" i="5"/>
  <c r="H329" i="5"/>
  <c r="E329" i="5"/>
  <c r="F342" i="5"/>
  <c r="F341" i="5" s="1"/>
  <c r="J330" i="5" l="1"/>
  <c r="J334" i="5"/>
  <c r="J335" i="5"/>
  <c r="J336" i="5"/>
  <c r="G332" i="5"/>
  <c r="J333" i="5"/>
  <c r="H342" i="5"/>
  <c r="J343" i="5"/>
  <c r="J337" i="5"/>
  <c r="H332" i="5"/>
  <c r="J331" i="5"/>
  <c r="H328" i="5"/>
  <c r="J329" i="5"/>
  <c r="E332" i="5"/>
  <c r="F332" i="5"/>
  <c r="E328" i="5"/>
  <c r="I330" i="5"/>
  <c r="E342" i="5"/>
  <c r="E341" i="5" s="1"/>
  <c r="I329" i="5"/>
  <c r="I334" i="5"/>
  <c r="I336" i="5"/>
  <c r="I331" i="5"/>
  <c r="I335" i="5"/>
  <c r="F328" i="5"/>
  <c r="H482" i="3"/>
  <c r="G473" i="3"/>
  <c r="G472" i="3" s="1"/>
  <c r="G493" i="3"/>
  <c r="G492" i="3" s="1"/>
  <c r="G491" i="3" s="1"/>
  <c r="F475" i="3"/>
  <c r="F474" i="3" s="1"/>
  <c r="F481" i="3"/>
  <c r="F493" i="3"/>
  <c r="F492" i="3" s="1"/>
  <c r="F491" i="3" s="1"/>
  <c r="H477" i="3"/>
  <c r="J477" i="3" s="1"/>
  <c r="I321" i="12"/>
  <c r="H487" i="3"/>
  <c r="J487" i="3" s="1"/>
  <c r="G480" i="3"/>
  <c r="I343" i="5"/>
  <c r="G482" i="3"/>
  <c r="F473" i="3"/>
  <c r="F472" i="3" s="1"/>
  <c r="F477" i="3"/>
  <c r="F476" i="3" s="1"/>
  <c r="F487" i="3"/>
  <c r="F483" i="3" s="1"/>
  <c r="G50" i="7"/>
  <c r="F49" i="7"/>
  <c r="G474" i="3"/>
  <c r="G476" i="3"/>
  <c r="E327" i="5"/>
  <c r="I333" i="5"/>
  <c r="G328" i="5"/>
  <c r="G341" i="5"/>
  <c r="I342" i="5"/>
  <c r="J333" i="12" l="1"/>
  <c r="J323" i="12"/>
  <c r="J319" i="12"/>
  <c r="I484" i="3"/>
  <c r="J326" i="12"/>
  <c r="I481" i="3"/>
  <c r="J324" i="12"/>
  <c r="I482" i="3"/>
  <c r="K482" i="3" s="1"/>
  <c r="J325" i="12"/>
  <c r="I475" i="3"/>
  <c r="J320" i="12"/>
  <c r="J332" i="5"/>
  <c r="J328" i="5"/>
  <c r="H341" i="5"/>
  <c r="J341" i="5" s="1"/>
  <c r="J342" i="5"/>
  <c r="I487" i="3"/>
  <c r="J327" i="12"/>
  <c r="H327" i="5"/>
  <c r="I477" i="3"/>
  <c r="J321" i="12"/>
  <c r="I323" i="12"/>
  <c r="J322" i="12"/>
  <c r="F480" i="3"/>
  <c r="F479" i="3" s="1"/>
  <c r="F478" i="3" s="1"/>
  <c r="F327" i="5"/>
  <c r="F326" i="5" s="1"/>
  <c r="F325" i="5" s="1"/>
  <c r="F324" i="5" s="1"/>
  <c r="I328" i="5"/>
  <c r="G327" i="5"/>
  <c r="G326" i="5" s="1"/>
  <c r="I333" i="12"/>
  <c r="E326" i="5"/>
  <c r="E325" i="5" s="1"/>
  <c r="E324" i="5" s="1"/>
  <c r="F471" i="3"/>
  <c r="H476" i="3"/>
  <c r="J476" i="3" s="1"/>
  <c r="I332" i="5"/>
  <c r="I319" i="12"/>
  <c r="H473" i="3"/>
  <c r="H475" i="3"/>
  <c r="I320" i="12"/>
  <c r="I325" i="12"/>
  <c r="H481" i="3"/>
  <c r="J481" i="3" s="1"/>
  <c r="I324" i="12"/>
  <c r="I473" i="3"/>
  <c r="H493" i="3"/>
  <c r="I493" i="3"/>
  <c r="J482" i="3"/>
  <c r="H480" i="3"/>
  <c r="G479" i="3"/>
  <c r="I326" i="12"/>
  <c r="H484" i="3"/>
  <c r="H483" i="3" s="1"/>
  <c r="J483" i="3" s="1"/>
  <c r="I480" i="3"/>
  <c r="G49" i="7"/>
  <c r="G471" i="3"/>
  <c r="I332" i="12"/>
  <c r="I341" i="5"/>
  <c r="K493" i="3" l="1"/>
  <c r="J318" i="12"/>
  <c r="K475" i="3"/>
  <c r="I474" i="3"/>
  <c r="K481" i="3"/>
  <c r="K480" i="3"/>
  <c r="K484" i="3"/>
  <c r="K473" i="3"/>
  <c r="J327" i="5"/>
  <c r="J331" i="12"/>
  <c r="J332" i="12"/>
  <c r="H326" i="5"/>
  <c r="J326" i="5" s="1"/>
  <c r="K487" i="3"/>
  <c r="I483" i="3"/>
  <c r="K483" i="3" s="1"/>
  <c r="K477" i="3"/>
  <c r="I476" i="3"/>
  <c r="K476" i="3" s="1"/>
  <c r="G488" i="3"/>
  <c r="G478" i="3" s="1"/>
  <c r="I318" i="12"/>
  <c r="H479" i="3"/>
  <c r="J480" i="3"/>
  <c r="J473" i="3"/>
  <c r="H472" i="3"/>
  <c r="I479" i="3"/>
  <c r="H492" i="3"/>
  <c r="H491" i="3" s="1"/>
  <c r="J493" i="3"/>
  <c r="J475" i="3"/>
  <c r="H474" i="3"/>
  <c r="J474" i="3" s="1"/>
  <c r="I322" i="12"/>
  <c r="I492" i="3"/>
  <c r="I472" i="3"/>
  <c r="K472" i="3" s="1"/>
  <c r="I331" i="12"/>
  <c r="I327" i="5"/>
  <c r="I326" i="5"/>
  <c r="G325" i="5"/>
  <c r="G324" i="5" s="1"/>
  <c r="I478" i="3" l="1"/>
  <c r="H325" i="5"/>
  <c r="I325" i="5" s="1"/>
  <c r="K474" i="3"/>
  <c r="H478" i="3"/>
  <c r="K479" i="3"/>
  <c r="I491" i="3"/>
  <c r="K491" i="3" s="1"/>
  <c r="K492" i="3"/>
  <c r="H324" i="5"/>
  <c r="J325" i="5"/>
  <c r="J317" i="12"/>
  <c r="I316" i="12"/>
  <c r="I317" i="12"/>
  <c r="H471" i="3"/>
  <c r="J471" i="3" s="1"/>
  <c r="J472" i="3"/>
  <c r="I471" i="3"/>
  <c r="J479" i="3"/>
  <c r="I28" i="9"/>
  <c r="H28" i="9"/>
  <c r="G28" i="9"/>
  <c r="F28" i="9"/>
  <c r="C22" i="7"/>
  <c r="C16" i="7" s="1"/>
  <c r="F34" i="9"/>
  <c r="C46" i="7"/>
  <c r="C45" i="7" s="1"/>
  <c r="D17" i="7"/>
  <c r="E17" i="7"/>
  <c r="C17" i="7"/>
  <c r="K478" i="3" l="1"/>
  <c r="K471" i="3"/>
  <c r="J316" i="12"/>
  <c r="J324" i="5"/>
  <c r="I324" i="5"/>
  <c r="J380" i="12"/>
  <c r="I580" i="5"/>
  <c r="H579" i="5"/>
  <c r="G579" i="5"/>
  <c r="J579" i="5" s="1"/>
  <c r="F579" i="5"/>
  <c r="E579" i="5"/>
  <c r="I579" i="5" s="1"/>
  <c r="I548" i="5"/>
  <c r="H547" i="5"/>
  <c r="G547" i="5"/>
  <c r="J547" i="5" s="1"/>
  <c r="F547" i="5"/>
  <c r="E547" i="5"/>
  <c r="I515" i="5"/>
  <c r="H514" i="5"/>
  <c r="G514" i="5"/>
  <c r="J514" i="5" s="1"/>
  <c r="F514" i="5"/>
  <c r="E514" i="5"/>
  <c r="I514" i="5" s="1"/>
  <c r="I486" i="5"/>
  <c r="H485" i="5"/>
  <c r="G485" i="5"/>
  <c r="F485" i="5"/>
  <c r="E485" i="5"/>
  <c r="J446" i="12"/>
  <c r="J445" i="12"/>
  <c r="J428" i="12"/>
  <c r="J426" i="12"/>
  <c r="J424" i="12"/>
  <c r="J422" i="12"/>
  <c r="J419" i="12"/>
  <c r="J417" i="12"/>
  <c r="J415" i="12"/>
  <c r="J408" i="12"/>
  <c r="J403" i="12"/>
  <c r="J400" i="12"/>
  <c r="J398" i="12"/>
  <c r="I553" i="5"/>
  <c r="I552" i="5"/>
  <c r="I551" i="5"/>
  <c r="H550" i="5"/>
  <c r="G550" i="5"/>
  <c r="J550" i="5" s="1"/>
  <c r="F550" i="5"/>
  <c r="F549" i="5" s="1"/>
  <c r="E550" i="5"/>
  <c r="E549" i="5" s="1"/>
  <c r="H549" i="5"/>
  <c r="I546" i="5"/>
  <c r="I545" i="5"/>
  <c r="H544" i="5"/>
  <c r="G544" i="5"/>
  <c r="J544" i="5" s="1"/>
  <c r="F544" i="5"/>
  <c r="E544" i="5"/>
  <c r="I543" i="5"/>
  <c r="I542" i="5"/>
  <c r="I541" i="5"/>
  <c r="I540" i="5"/>
  <c r="I539" i="5"/>
  <c r="I538" i="5"/>
  <c r="I537" i="5"/>
  <c r="I536" i="5"/>
  <c r="I535" i="5"/>
  <c r="I534" i="5"/>
  <c r="I533" i="5"/>
  <c r="I532" i="5"/>
  <c r="I531" i="5"/>
  <c r="I530" i="5"/>
  <c r="I529" i="5"/>
  <c r="H528" i="5"/>
  <c r="G528" i="5"/>
  <c r="J528" i="5" s="1"/>
  <c r="F528" i="5"/>
  <c r="E528" i="5"/>
  <c r="I527" i="5"/>
  <c r="I526" i="5"/>
  <c r="I525" i="5"/>
  <c r="I524" i="5"/>
  <c r="H523" i="5"/>
  <c r="G523" i="5"/>
  <c r="J523" i="5" s="1"/>
  <c r="F523" i="5"/>
  <c r="F522" i="5" s="1"/>
  <c r="E523" i="5"/>
  <c r="J409" i="12" l="1"/>
  <c r="J411" i="12"/>
  <c r="J396" i="12"/>
  <c r="J399" i="12"/>
  <c r="J402" i="12"/>
  <c r="J404" i="12"/>
  <c r="J406" i="12"/>
  <c r="J407" i="12"/>
  <c r="J429" i="12"/>
  <c r="J450" i="12"/>
  <c r="J433" i="12"/>
  <c r="G549" i="5"/>
  <c r="J549" i="5" s="1"/>
  <c r="J315" i="12"/>
  <c r="I315" i="12"/>
  <c r="G522" i="5"/>
  <c r="I528" i="5"/>
  <c r="H522" i="5"/>
  <c r="I547" i="5"/>
  <c r="E522" i="5"/>
  <c r="E521" i="5" s="1"/>
  <c r="I485" i="5"/>
  <c r="I544" i="5"/>
  <c r="F521" i="5"/>
  <c r="I550" i="5"/>
  <c r="I523" i="5"/>
  <c r="I549" i="5"/>
  <c r="G521" i="5" l="1"/>
  <c r="J521" i="5" s="1"/>
  <c r="J522" i="5"/>
  <c r="J314" i="12"/>
  <c r="I314" i="12"/>
  <c r="I522" i="5"/>
  <c r="H521" i="5"/>
  <c r="I521" i="5" l="1"/>
  <c r="G159" i="5"/>
  <c r="G541" i="15"/>
  <c r="G158" i="5"/>
  <c r="G154" i="5"/>
  <c r="G153" i="5"/>
  <c r="F170" i="5" l="1"/>
  <c r="G170" i="5"/>
  <c r="H170" i="5"/>
  <c r="J170" i="5" s="1"/>
  <c r="E170" i="5"/>
  <c r="F637" i="15"/>
  <c r="G637" i="15"/>
  <c r="H637" i="15"/>
  <c r="H625" i="15"/>
  <c r="F625" i="15"/>
  <c r="E625" i="15"/>
  <c r="F605" i="15"/>
  <c r="G605" i="15"/>
  <c r="H605" i="15"/>
  <c r="E605" i="15"/>
  <c r="F173" i="5"/>
  <c r="G173" i="5"/>
  <c r="H173" i="5"/>
  <c r="E173" i="5"/>
  <c r="H554" i="15"/>
  <c r="H553" i="15" s="1"/>
  <c r="G554" i="15"/>
  <c r="F554" i="15"/>
  <c r="F553" i="15" s="1"/>
  <c r="E554" i="15"/>
  <c r="E553" i="15" s="1"/>
  <c r="J359" i="12"/>
  <c r="H652" i="5"/>
  <c r="J501" i="12"/>
  <c r="J442" i="12"/>
  <c r="J459" i="12"/>
  <c r="J456" i="12"/>
  <c r="J454" i="12"/>
  <c r="J452" i="12"/>
  <c r="J449" i="12"/>
  <c r="J447" i="12"/>
  <c r="J439" i="12"/>
  <c r="J436" i="12"/>
  <c r="J431" i="12"/>
  <c r="J425" i="12"/>
  <c r="J421" i="12"/>
  <c r="J418" i="12"/>
  <c r="J414" i="12"/>
  <c r="J412" i="12"/>
  <c r="J405" i="12"/>
  <c r="G9" i="9"/>
  <c r="J397" i="12" l="1"/>
  <c r="J410" i="12"/>
  <c r="J413" i="12"/>
  <c r="J416" i="12"/>
  <c r="J420" i="12"/>
  <c r="J423" i="12"/>
  <c r="J430" i="12"/>
  <c r="J435" i="12"/>
  <c r="J438" i="12"/>
  <c r="J443" i="12"/>
  <c r="J448" i="12"/>
  <c r="J451" i="12"/>
  <c r="J453" i="12"/>
  <c r="J455" i="12"/>
  <c r="I39" i="3"/>
  <c r="I38" i="3"/>
  <c r="J458" i="12"/>
  <c r="J163" i="12"/>
  <c r="J173" i="5"/>
  <c r="G625" i="15"/>
  <c r="G553" i="15"/>
  <c r="G12" i="9"/>
  <c r="I392" i="12" l="1"/>
  <c r="I12" i="5"/>
  <c r="I13" i="5"/>
  <c r="I15" i="5"/>
  <c r="I17" i="5"/>
  <c r="I18" i="5"/>
  <c r="I19" i="5"/>
  <c r="I25" i="5"/>
  <c r="I26" i="5"/>
  <c r="I27" i="5"/>
  <c r="I28" i="5"/>
  <c r="I29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7" i="5"/>
  <c r="I58" i="5"/>
  <c r="I59" i="5"/>
  <c r="I61" i="5"/>
  <c r="I63" i="5"/>
  <c r="I66" i="5"/>
  <c r="I68" i="5"/>
  <c r="I69" i="5"/>
  <c r="I70" i="5"/>
  <c r="I71" i="5"/>
  <c r="I72" i="5"/>
  <c r="I82" i="5"/>
  <c r="I83" i="5"/>
  <c r="I84" i="5"/>
  <c r="I86" i="5"/>
  <c r="I87" i="5"/>
  <c r="I89" i="5"/>
  <c r="I95" i="5"/>
  <c r="I96" i="5"/>
  <c r="I97" i="5"/>
  <c r="I101" i="5"/>
  <c r="I102" i="5"/>
  <c r="I103" i="5"/>
  <c r="I104" i="5"/>
  <c r="I106" i="5"/>
  <c r="I107" i="5"/>
  <c r="I108" i="5"/>
  <c r="I109" i="5"/>
  <c r="I112" i="5"/>
  <c r="I137" i="5"/>
  <c r="I139" i="5"/>
  <c r="I141" i="5"/>
  <c r="I145" i="5"/>
  <c r="I146" i="5"/>
  <c r="I147" i="5"/>
  <c r="I148" i="5"/>
  <c r="I349" i="5"/>
  <c r="I350" i="5"/>
  <c r="I351" i="5"/>
  <c r="I352" i="5"/>
  <c r="I353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1" i="5"/>
  <c r="I382" i="5"/>
  <c r="I383" i="5"/>
  <c r="I385" i="5"/>
  <c r="I387" i="5"/>
  <c r="I388" i="5"/>
  <c r="I390" i="5"/>
  <c r="I393" i="5"/>
  <c r="I394" i="5"/>
  <c r="I396" i="5"/>
  <c r="I397" i="5"/>
  <c r="I398" i="5"/>
  <c r="I399" i="5"/>
  <c r="I400" i="5"/>
  <c r="I401" i="5"/>
  <c r="I402" i="5"/>
  <c r="I403" i="5"/>
  <c r="I404" i="5"/>
  <c r="I405" i="5"/>
  <c r="I406" i="5"/>
  <c r="I408" i="5"/>
  <c r="I409" i="5"/>
  <c r="I413" i="5"/>
  <c r="I414" i="5"/>
  <c r="I415" i="5"/>
  <c r="I416" i="5"/>
  <c r="I417" i="5"/>
  <c r="I419" i="5"/>
  <c r="I420" i="5"/>
  <c r="I421" i="5"/>
  <c r="I422" i="5"/>
  <c r="I423" i="5"/>
  <c r="I424" i="5"/>
  <c r="I425" i="5"/>
  <c r="I426" i="5"/>
  <c r="I427" i="5"/>
  <c r="I428" i="5"/>
  <c r="I429" i="5"/>
  <c r="I430" i="5"/>
  <c r="I431" i="5"/>
  <c r="I432" i="5"/>
  <c r="I433" i="5"/>
  <c r="I434" i="5"/>
  <c r="I435" i="5"/>
  <c r="I436" i="5"/>
  <c r="I437" i="5"/>
  <c r="I438" i="5"/>
  <c r="I487" i="12" s="1"/>
  <c r="I439" i="5"/>
  <c r="I440" i="5"/>
  <c r="I441" i="5"/>
  <c r="I442" i="5"/>
  <c r="I443" i="5"/>
  <c r="I445" i="5"/>
  <c r="I446" i="5"/>
  <c r="I447" i="5"/>
  <c r="I449" i="5"/>
  <c r="I452" i="5"/>
  <c r="I453" i="5"/>
  <c r="I455" i="5"/>
  <c r="I456" i="5"/>
  <c r="I457" i="5"/>
  <c r="I458" i="5"/>
  <c r="I459" i="5"/>
  <c r="I460" i="5"/>
  <c r="I461" i="5"/>
  <c r="I462" i="5"/>
  <c r="I463" i="5"/>
  <c r="I464" i="5"/>
  <c r="I465" i="5"/>
  <c r="I467" i="5"/>
  <c r="I472" i="5"/>
  <c r="I473" i="5"/>
  <c r="I474" i="5"/>
  <c r="I476" i="5"/>
  <c r="I477" i="5"/>
  <c r="I478" i="5"/>
  <c r="I479" i="5"/>
  <c r="I480" i="5"/>
  <c r="I481" i="5"/>
  <c r="I482" i="5"/>
  <c r="I484" i="5"/>
  <c r="I491" i="5"/>
  <c r="I492" i="5"/>
  <c r="I493" i="5"/>
  <c r="I494" i="5"/>
  <c r="I496" i="5"/>
  <c r="I497" i="5"/>
  <c r="I498" i="5"/>
  <c r="I499" i="5"/>
  <c r="I500" i="5"/>
  <c r="I501" i="5"/>
  <c r="I502" i="5"/>
  <c r="I503" i="5"/>
  <c r="I504" i="5"/>
  <c r="I505" i="5"/>
  <c r="I506" i="5"/>
  <c r="I507" i="5"/>
  <c r="I508" i="5"/>
  <c r="I509" i="5"/>
  <c r="I510" i="5"/>
  <c r="I512" i="5"/>
  <c r="I513" i="5"/>
  <c r="I518" i="5"/>
  <c r="I519" i="5"/>
  <c r="I520" i="5"/>
  <c r="I558" i="5"/>
  <c r="I559" i="5"/>
  <c r="I560" i="5"/>
  <c r="I561" i="5"/>
  <c r="I562" i="5"/>
  <c r="I564" i="5"/>
  <c r="I565" i="5"/>
  <c r="I566" i="5"/>
  <c r="I567" i="5"/>
  <c r="I568" i="5"/>
  <c r="I569" i="5"/>
  <c r="I570" i="5"/>
  <c r="I571" i="5"/>
  <c r="I572" i="5"/>
  <c r="I573" i="5"/>
  <c r="I574" i="5"/>
  <c r="I575" i="5"/>
  <c r="I576" i="5"/>
  <c r="I578" i="5"/>
  <c r="I583" i="5"/>
  <c r="I584" i="5"/>
  <c r="I589" i="5"/>
  <c r="I590" i="5"/>
  <c r="I591" i="5"/>
  <c r="I592" i="5"/>
  <c r="I593" i="5"/>
  <c r="I594" i="5"/>
  <c r="I595" i="5"/>
  <c r="I596" i="5"/>
  <c r="I597" i="5"/>
  <c r="I598" i="5"/>
  <c r="I599" i="5"/>
  <c r="I600" i="5"/>
  <c r="I601" i="5"/>
  <c r="I602" i="5"/>
  <c r="I603" i="5"/>
  <c r="I604" i="5"/>
  <c r="I605" i="5"/>
  <c r="I607" i="5"/>
  <c r="I609" i="5"/>
  <c r="I613" i="5"/>
  <c r="I614" i="5"/>
  <c r="I615" i="5"/>
  <c r="I616" i="5"/>
  <c r="I617" i="5"/>
  <c r="I618" i="5"/>
  <c r="I619" i="5"/>
  <c r="I620" i="5"/>
  <c r="I621" i="5"/>
  <c r="I622" i="5"/>
  <c r="I623" i="5"/>
  <c r="I624" i="5"/>
  <c r="I625" i="5"/>
  <c r="I627" i="5"/>
  <c r="I631" i="5"/>
  <c r="I633" i="5"/>
  <c r="I634" i="5"/>
  <c r="I635" i="5"/>
  <c r="I636" i="5"/>
  <c r="I637" i="5"/>
  <c r="I642" i="5"/>
  <c r="I643" i="5"/>
  <c r="I647" i="5"/>
  <c r="I648" i="5"/>
  <c r="I649" i="5"/>
  <c r="I650" i="5"/>
  <c r="I651" i="5"/>
  <c r="I653" i="5"/>
  <c r="I654" i="5"/>
  <c r="I655" i="5"/>
  <c r="I656" i="5"/>
  <c r="I657" i="5"/>
  <c r="I658" i="5"/>
  <c r="I659" i="5"/>
  <c r="I660" i="5"/>
  <c r="I661" i="5"/>
  <c r="I662" i="5"/>
  <c r="I663" i="5"/>
  <c r="I664" i="5"/>
  <c r="I665" i="5"/>
  <c r="I666" i="5"/>
  <c r="I667" i="5"/>
  <c r="I668" i="5"/>
  <c r="I669" i="5"/>
  <c r="I670" i="5"/>
  <c r="I671" i="5"/>
  <c r="I672" i="5"/>
  <c r="I673" i="5"/>
  <c r="I674" i="5"/>
  <c r="I675" i="5"/>
  <c r="I676" i="5"/>
  <c r="I678" i="5"/>
  <c r="I679" i="5"/>
  <c r="I680" i="5"/>
  <c r="I681" i="5"/>
  <c r="I683" i="5"/>
  <c r="I685" i="5"/>
  <c r="I686" i="5"/>
  <c r="I687" i="5"/>
  <c r="I690" i="5"/>
  <c r="I691" i="5"/>
  <c r="I692" i="5"/>
  <c r="I693" i="5"/>
  <c r="I694" i="5"/>
  <c r="I695" i="5"/>
  <c r="I699" i="5"/>
  <c r="I700" i="5"/>
  <c r="I701" i="5"/>
  <c r="I702" i="5"/>
  <c r="I703" i="5"/>
  <c r="I705" i="5"/>
  <c r="I706" i="5"/>
  <c r="I707" i="5"/>
  <c r="I708" i="5"/>
  <c r="I709" i="5"/>
  <c r="I710" i="5"/>
  <c r="I711" i="5"/>
  <c r="I712" i="5"/>
  <c r="I713" i="5"/>
  <c r="I714" i="5"/>
  <c r="I715" i="5"/>
  <c r="I716" i="5"/>
  <c r="I717" i="5"/>
  <c r="I718" i="5"/>
  <c r="I719" i="5"/>
  <c r="I720" i="5"/>
  <c r="I721" i="5"/>
  <c r="I722" i="5"/>
  <c r="I723" i="5"/>
  <c r="I724" i="5"/>
  <c r="I725" i="5"/>
  <c r="I726" i="5"/>
  <c r="I728" i="5"/>
  <c r="I729" i="5"/>
  <c r="I730" i="5"/>
  <c r="I732" i="5"/>
  <c r="I733" i="5"/>
  <c r="I735" i="5"/>
  <c r="I737" i="5"/>
  <c r="I740" i="5"/>
  <c r="I742" i="5"/>
  <c r="I743" i="5"/>
  <c r="I744" i="5"/>
  <c r="I745" i="5"/>
  <c r="I746" i="5"/>
  <c r="I747" i="5"/>
  <c r="I748" i="5"/>
  <c r="I749" i="5"/>
  <c r="I750" i="5"/>
  <c r="I752" i="5"/>
  <c r="I756" i="5"/>
  <c r="I757" i="5"/>
  <c r="I758" i="5"/>
  <c r="I760" i="5"/>
  <c r="I761" i="5"/>
  <c r="I762" i="5"/>
  <c r="I763" i="5"/>
  <c r="I764" i="5"/>
  <c r="I767" i="5"/>
  <c r="I771" i="5"/>
  <c r="I772" i="5"/>
  <c r="I773" i="5"/>
  <c r="I774" i="5"/>
  <c r="I776" i="5"/>
  <c r="I777" i="5"/>
  <c r="I778" i="5"/>
  <c r="I779" i="5"/>
  <c r="I780" i="5"/>
  <c r="I781" i="5"/>
  <c r="I782" i="5"/>
  <c r="I783" i="5"/>
  <c r="I784" i="5"/>
  <c r="I785" i="5"/>
  <c r="I786" i="5"/>
  <c r="I787" i="5"/>
  <c r="I788" i="5"/>
  <c r="I789" i="5"/>
  <c r="I790" i="5"/>
  <c r="I791" i="5"/>
  <c r="I792" i="5"/>
  <c r="I794" i="5"/>
  <c r="I796" i="5"/>
  <c r="I797" i="5"/>
  <c r="I799" i="5"/>
  <c r="I801" i="5"/>
  <c r="I804" i="5"/>
  <c r="I806" i="5"/>
  <c r="I807" i="5"/>
  <c r="I808" i="5"/>
  <c r="I809" i="5"/>
  <c r="I810" i="5"/>
  <c r="I814" i="5"/>
  <c r="I815" i="5"/>
  <c r="I821" i="5"/>
  <c r="I822" i="5"/>
  <c r="I823" i="5"/>
  <c r="I824" i="5"/>
  <c r="I825" i="5"/>
  <c r="I826" i="5"/>
  <c r="I827" i="5"/>
  <c r="I828" i="5"/>
  <c r="I830" i="5"/>
  <c r="I833" i="5"/>
  <c r="I834" i="5"/>
  <c r="I835" i="5"/>
  <c r="I839" i="5"/>
  <c r="I840" i="5"/>
  <c r="I841" i="5"/>
  <c r="I846" i="5"/>
  <c r="I847" i="5"/>
  <c r="I848" i="5"/>
  <c r="I849" i="5"/>
  <c r="I850" i="5"/>
  <c r="I851" i="5"/>
  <c r="I852" i="5"/>
  <c r="I853" i="5"/>
  <c r="I854" i="5"/>
  <c r="I855" i="5"/>
  <c r="I856" i="5"/>
  <c r="I858" i="5"/>
  <c r="I861" i="5"/>
  <c r="I862" i="5"/>
  <c r="I863" i="5"/>
  <c r="I864" i="5"/>
  <c r="I868" i="5"/>
  <c r="I869" i="5"/>
  <c r="I870" i="5"/>
  <c r="I871" i="5"/>
  <c r="I872" i="5"/>
  <c r="I873" i="5"/>
  <c r="I874" i="5"/>
  <c r="I875" i="5"/>
  <c r="I876" i="5"/>
  <c r="I877" i="5"/>
  <c r="I878" i="5"/>
  <c r="I879" i="5"/>
  <c r="I880" i="5"/>
  <c r="I881" i="5"/>
  <c r="I882" i="5"/>
  <c r="I884" i="5"/>
  <c r="I887" i="5"/>
  <c r="I888" i="5"/>
  <c r="I889" i="5"/>
  <c r="I890" i="5"/>
  <c r="I891" i="5"/>
  <c r="I895" i="5"/>
  <c r="I897" i="5"/>
  <c r="I898" i="5"/>
  <c r="I899" i="5"/>
  <c r="I900" i="5"/>
  <c r="I901" i="5"/>
  <c r="I902" i="5"/>
  <c r="I903" i="5"/>
  <c r="I904" i="5"/>
  <c r="I905" i="5"/>
  <c r="I906" i="5"/>
  <c r="I908" i="5"/>
  <c r="I909" i="5"/>
  <c r="I911" i="5"/>
  <c r="I912" i="5"/>
  <c r="I913" i="5"/>
  <c r="I914" i="5"/>
  <c r="I916" i="5"/>
  <c r="I919" i="5"/>
  <c r="I921" i="5"/>
  <c r="I922" i="5"/>
  <c r="I923" i="5"/>
  <c r="I924" i="5"/>
  <c r="I925" i="5"/>
  <c r="I929" i="5"/>
  <c r="I931" i="5"/>
  <c r="I932" i="5"/>
  <c r="I933" i="5"/>
  <c r="I934" i="5"/>
  <c r="I935" i="5"/>
  <c r="I936" i="5"/>
  <c r="I937" i="5"/>
  <c r="I938" i="5"/>
  <c r="I940" i="5"/>
  <c r="I941" i="5"/>
  <c r="I942" i="5"/>
  <c r="I943" i="5"/>
  <c r="I944" i="5"/>
  <c r="I945" i="5"/>
  <c r="I946" i="5"/>
  <c r="I947" i="5"/>
  <c r="I949" i="5"/>
  <c r="I952" i="5"/>
  <c r="I953" i="5"/>
  <c r="I954" i="5"/>
  <c r="I955" i="5"/>
  <c r="I956" i="5"/>
  <c r="I960" i="5"/>
  <c r="I961" i="5"/>
  <c r="I966" i="5"/>
  <c r="I967" i="5"/>
  <c r="I968" i="5"/>
  <c r="I970" i="5"/>
  <c r="I971" i="5"/>
  <c r="I972" i="5"/>
  <c r="I973" i="5"/>
  <c r="I974" i="5"/>
  <c r="I975" i="5"/>
  <c r="I976" i="5"/>
  <c r="I977" i="5"/>
  <c r="I978" i="5"/>
  <c r="I979" i="5"/>
  <c r="I982" i="5"/>
  <c r="I983" i="5"/>
  <c r="I984" i="5"/>
  <c r="I989" i="5"/>
  <c r="I990" i="5"/>
  <c r="I993" i="5"/>
  <c r="I997" i="5"/>
  <c r="I998" i="5"/>
  <c r="I999" i="5"/>
  <c r="I1001" i="5"/>
  <c r="I1002" i="5"/>
  <c r="I1003" i="5"/>
  <c r="I1004" i="5"/>
  <c r="I1008" i="5"/>
  <c r="I1009" i="5"/>
  <c r="I1011" i="5"/>
  <c r="I1012" i="5"/>
  <c r="I1013" i="5"/>
  <c r="I1014" i="5"/>
  <c r="I1017" i="5"/>
  <c r="I1022" i="5"/>
  <c r="I1023" i="5"/>
  <c r="I1027" i="5"/>
  <c r="I1028" i="5"/>
  <c r="I1030" i="5"/>
  <c r="I1031" i="5"/>
  <c r="I1032" i="5"/>
  <c r="I1037" i="5"/>
  <c r="I1039" i="5"/>
  <c r="I1040" i="5"/>
  <c r="I1041" i="5"/>
  <c r="I1042" i="5"/>
  <c r="I1043" i="5"/>
  <c r="I1044" i="5"/>
  <c r="I1045" i="5"/>
  <c r="I1046" i="5"/>
  <c r="I1048" i="5"/>
  <c r="I1050" i="5"/>
  <c r="I1054" i="5"/>
  <c r="I1058" i="5"/>
  <c r="I1059" i="5"/>
  <c r="I1060" i="5"/>
  <c r="I1061" i="5"/>
  <c r="I1062" i="5"/>
  <c r="I1063" i="5"/>
  <c r="I1064" i="5"/>
  <c r="J76" i="10"/>
  <c r="G10" i="7"/>
  <c r="G11" i="7"/>
  <c r="G14" i="7"/>
  <c r="G15" i="7"/>
  <c r="G18" i="7"/>
  <c r="G19" i="7"/>
  <c r="G20" i="7"/>
  <c r="G21" i="7"/>
  <c r="G24" i="7"/>
  <c r="G29" i="7"/>
  <c r="G30" i="7"/>
  <c r="G33" i="7"/>
  <c r="G34" i="7"/>
  <c r="G35" i="7"/>
  <c r="G38" i="7"/>
  <c r="G39" i="7"/>
  <c r="G40" i="7"/>
  <c r="G41" i="7"/>
  <c r="G42" i="7"/>
  <c r="G43" i="7"/>
  <c r="G44" i="7"/>
  <c r="G47" i="7"/>
  <c r="G48" i="7"/>
  <c r="G55" i="7"/>
  <c r="G56" i="7"/>
  <c r="G59" i="7"/>
  <c r="G60" i="7"/>
  <c r="G61" i="7"/>
  <c r="G62" i="7"/>
  <c r="G63" i="7"/>
  <c r="I191" i="5" l="1"/>
  <c r="I206" i="5"/>
  <c r="I222" i="5"/>
  <c r="G27" i="7"/>
  <c r="H1003" i="15"/>
  <c r="G1003" i="15"/>
  <c r="G1002" i="15" s="1"/>
  <c r="F1003" i="15"/>
  <c r="F1002" i="15" s="1"/>
  <c r="E1003" i="15"/>
  <c r="E1002" i="15" s="1"/>
  <c r="F584" i="15"/>
  <c r="G584" i="15"/>
  <c r="H584" i="15"/>
  <c r="E584" i="15"/>
  <c r="F174" i="5"/>
  <c r="G174" i="5"/>
  <c r="H174" i="5"/>
  <c r="H564" i="15"/>
  <c r="F564" i="15"/>
  <c r="G564" i="15"/>
  <c r="E564" i="15"/>
  <c r="H572" i="15"/>
  <c r="F572" i="15"/>
  <c r="E572" i="15"/>
  <c r="F169" i="5"/>
  <c r="G169" i="5"/>
  <c r="H169" i="5"/>
  <c r="J169" i="5" s="1"/>
  <c r="E169" i="5"/>
  <c r="F547" i="15"/>
  <c r="G547" i="15"/>
  <c r="G540" i="15" s="1"/>
  <c r="H547" i="15"/>
  <c r="E547" i="15"/>
  <c r="F171" i="5"/>
  <c r="G171" i="5"/>
  <c r="H171" i="5"/>
  <c r="J171" i="5" s="1"/>
  <c r="E171" i="5"/>
  <c r="F1010" i="5"/>
  <c r="G1010" i="5"/>
  <c r="H1010" i="5"/>
  <c r="E1010" i="5"/>
  <c r="F918" i="5"/>
  <c r="G918" i="5"/>
  <c r="H918" i="5"/>
  <c r="E918" i="5"/>
  <c r="H407" i="5"/>
  <c r="J387" i="12"/>
  <c r="H517" i="5"/>
  <c r="E517" i="5"/>
  <c r="J521" i="12" l="1"/>
  <c r="J174" i="5"/>
  <c r="I196" i="12"/>
  <c r="J196" i="12"/>
  <c r="H1002" i="15"/>
  <c r="J1003" i="15"/>
  <c r="I1003" i="15"/>
  <c r="I918" i="5"/>
  <c r="I1010" i="5"/>
  <c r="I517" i="5"/>
  <c r="I170" i="5"/>
  <c r="I171" i="5"/>
  <c r="I169" i="5"/>
  <c r="I192" i="5"/>
  <c r="I387" i="12"/>
  <c r="I442" i="12"/>
  <c r="I521" i="12"/>
  <c r="G572" i="15"/>
  <c r="G280" i="3"/>
  <c r="H280" i="3"/>
  <c r="F280" i="3"/>
  <c r="F104" i="10" s="1"/>
  <c r="F103" i="10" s="1"/>
  <c r="F407" i="5"/>
  <c r="G407" i="5"/>
  <c r="E407" i="5"/>
  <c r="I407" i="5" s="1"/>
  <c r="E813" i="5"/>
  <c r="E812" i="5" s="1"/>
  <c r="E811" i="5" s="1"/>
  <c r="H813" i="5"/>
  <c r="G813" i="5"/>
  <c r="G812" i="5" s="1"/>
  <c r="F813" i="5"/>
  <c r="F812" i="5" s="1"/>
  <c r="F811" i="5" s="1"/>
  <c r="F641" i="5"/>
  <c r="F640" i="5" s="1"/>
  <c r="G641" i="5"/>
  <c r="G640" i="5" s="1"/>
  <c r="H641" i="5"/>
  <c r="E641" i="5"/>
  <c r="E640" i="5" s="1"/>
  <c r="G70" i="3"/>
  <c r="H70" i="3"/>
  <c r="F70" i="3"/>
  <c r="G69" i="3"/>
  <c r="H69" i="3"/>
  <c r="F69" i="3"/>
  <c r="F67" i="5"/>
  <c r="G67" i="5"/>
  <c r="H67" i="5"/>
  <c r="E67" i="5"/>
  <c r="J68" i="12" l="1"/>
  <c r="J69" i="12"/>
  <c r="J339" i="12"/>
  <c r="J563" i="12"/>
  <c r="J338" i="12"/>
  <c r="J562" i="12"/>
  <c r="I161" i="12"/>
  <c r="J161" i="12"/>
  <c r="I183" i="12"/>
  <c r="J183" i="12"/>
  <c r="J1002" i="15"/>
  <c r="I1002" i="15"/>
  <c r="H812" i="5"/>
  <c r="I813" i="5"/>
  <c r="H640" i="5"/>
  <c r="I641" i="5"/>
  <c r="I67" i="5"/>
  <c r="I562" i="12"/>
  <c r="I563" i="12"/>
  <c r="I339" i="12"/>
  <c r="I280" i="3"/>
  <c r="K280" i="3" s="1"/>
  <c r="I459" i="12"/>
  <c r="I69" i="3"/>
  <c r="K69" i="3" s="1"/>
  <c r="I68" i="12"/>
  <c r="I70" i="3"/>
  <c r="K70" i="3" s="1"/>
  <c r="I69" i="12"/>
  <c r="I338" i="12"/>
  <c r="H104" i="10"/>
  <c r="H103" i="10" s="1"/>
  <c r="H279" i="3"/>
  <c r="G279" i="3"/>
  <c r="G104" i="10"/>
  <c r="G103" i="10" s="1"/>
  <c r="F279" i="3"/>
  <c r="G811" i="5"/>
  <c r="J337" i="12" l="1"/>
  <c r="J561" i="12"/>
  <c r="I640" i="5"/>
  <c r="H811" i="5"/>
  <c r="I812" i="5"/>
  <c r="I279" i="3"/>
  <c r="K279" i="3" s="1"/>
  <c r="I104" i="10"/>
  <c r="K104" i="10" s="1"/>
  <c r="J560" i="12"/>
  <c r="I561" i="12"/>
  <c r="I337" i="12"/>
  <c r="I336" i="12" l="1"/>
  <c r="J336" i="12"/>
  <c r="I811" i="5"/>
  <c r="I560" i="12"/>
  <c r="I103" i="10"/>
  <c r="K103" i="10" s="1"/>
  <c r="J104" i="10"/>
  <c r="F156" i="5"/>
  <c r="G156" i="5"/>
  <c r="H156" i="5"/>
  <c r="J156" i="5" s="1"/>
  <c r="F155" i="5"/>
  <c r="G155" i="5"/>
  <c r="H155" i="5"/>
  <c r="F154" i="5"/>
  <c r="H154" i="5"/>
  <c r="J154" i="5" s="1"/>
  <c r="F153" i="5"/>
  <c r="H153" i="5"/>
  <c r="J153" i="5" s="1"/>
  <c r="F152" i="5"/>
  <c r="G152" i="5"/>
  <c r="H152" i="5"/>
  <c r="J152" i="5" s="1"/>
  <c r="E152" i="5"/>
  <c r="E153" i="5"/>
  <c r="E154" i="5"/>
  <c r="E155" i="5"/>
  <c r="E156" i="5"/>
  <c r="F533" i="15"/>
  <c r="G533" i="15"/>
  <c r="H533" i="15"/>
  <c r="E533" i="15"/>
  <c r="I559" i="12" l="1"/>
  <c r="J559" i="12"/>
  <c r="J155" i="5"/>
  <c r="I153" i="5"/>
  <c r="I152" i="5"/>
  <c r="I156" i="5"/>
  <c r="I155" i="5"/>
  <c r="I154" i="5"/>
  <c r="J103" i="10"/>
  <c r="F161" i="5"/>
  <c r="G161" i="5"/>
  <c r="H161" i="5"/>
  <c r="J161" i="5" s="1"/>
  <c r="F160" i="5"/>
  <c r="G160" i="5"/>
  <c r="H160" i="5"/>
  <c r="F159" i="5"/>
  <c r="H159" i="5"/>
  <c r="J159" i="5" s="1"/>
  <c r="F158" i="5"/>
  <c r="H158" i="5"/>
  <c r="J158" i="5" s="1"/>
  <c r="E159" i="5"/>
  <c r="E160" i="5"/>
  <c r="E161" i="5"/>
  <c r="E158" i="5"/>
  <c r="E989" i="15"/>
  <c r="E988" i="15" s="1"/>
  <c r="H989" i="15"/>
  <c r="G989" i="15"/>
  <c r="F989" i="15"/>
  <c r="F988" i="15" s="1"/>
  <c r="H652" i="15"/>
  <c r="G652" i="15"/>
  <c r="F652" i="15"/>
  <c r="E652" i="15"/>
  <c r="H646" i="15"/>
  <c r="G646" i="15"/>
  <c r="F646" i="15"/>
  <c r="E646" i="15"/>
  <c r="H631" i="15"/>
  <c r="G631" i="15"/>
  <c r="F631" i="15"/>
  <c r="F630" i="15" s="1"/>
  <c r="F629" i="15" s="1"/>
  <c r="E631" i="15"/>
  <c r="H613" i="15"/>
  <c r="F613" i="15"/>
  <c r="E613" i="15"/>
  <c r="H599" i="15"/>
  <c r="G599" i="15"/>
  <c r="F599" i="15"/>
  <c r="E599" i="15"/>
  <c r="H578" i="15"/>
  <c r="H577" i="15" s="1"/>
  <c r="G578" i="15"/>
  <c r="G577" i="15" s="1"/>
  <c r="F578" i="15"/>
  <c r="E578" i="15"/>
  <c r="E577" i="15" s="1"/>
  <c r="J160" i="5" l="1"/>
  <c r="I989" i="15"/>
  <c r="J989" i="15"/>
  <c r="F577" i="15"/>
  <c r="F576" i="15" s="1"/>
  <c r="G988" i="15"/>
  <c r="G987" i="15" s="1"/>
  <c r="G986" i="15" s="1"/>
  <c r="H988" i="15"/>
  <c r="E645" i="15"/>
  <c r="E644" i="15" s="1"/>
  <c r="F612" i="15"/>
  <c r="F611" i="15" s="1"/>
  <c r="E630" i="15"/>
  <c r="E629" i="15" s="1"/>
  <c r="H645" i="15"/>
  <c r="H644" i="15" s="1"/>
  <c r="F598" i="15"/>
  <c r="F597" i="15" s="1"/>
  <c r="E612" i="15"/>
  <c r="E611" i="15" s="1"/>
  <c r="H630" i="15"/>
  <c r="H629" i="15" s="1"/>
  <c r="E598" i="15"/>
  <c r="E597" i="15" s="1"/>
  <c r="I205" i="5"/>
  <c r="I199" i="5"/>
  <c r="I160" i="5"/>
  <c r="I203" i="5"/>
  <c r="I158" i="5"/>
  <c r="I161" i="5"/>
  <c r="I198" i="5"/>
  <c r="I200" i="5"/>
  <c r="I204" i="5"/>
  <c r="I159" i="5"/>
  <c r="I202" i="5"/>
  <c r="H612" i="15"/>
  <c r="H611" i="15" s="1"/>
  <c r="H576" i="15"/>
  <c r="H598" i="15"/>
  <c r="H597" i="15" s="1"/>
  <c r="G576" i="15"/>
  <c r="F987" i="15"/>
  <c r="F986" i="15" s="1"/>
  <c r="F645" i="15"/>
  <c r="F644" i="15" s="1"/>
  <c r="E987" i="15"/>
  <c r="E986" i="15" s="1"/>
  <c r="G645" i="15"/>
  <c r="G630" i="15"/>
  <c r="G598" i="15"/>
  <c r="E576" i="15"/>
  <c r="F252" i="5"/>
  <c r="F194" i="5"/>
  <c r="F193" i="5"/>
  <c r="F172" i="5"/>
  <c r="F168" i="5"/>
  <c r="F380" i="5"/>
  <c r="H987" i="15" l="1"/>
  <c r="J988" i="15"/>
  <c r="I988" i="15"/>
  <c r="G644" i="15"/>
  <c r="G629" i="15"/>
  <c r="G597" i="15"/>
  <c r="F190" i="5"/>
  <c r="G194" i="5"/>
  <c r="H194" i="5"/>
  <c r="J194" i="5" s="1"/>
  <c r="E194" i="5"/>
  <c r="H291" i="15"/>
  <c r="F291" i="15"/>
  <c r="G291" i="15"/>
  <c r="E291" i="15"/>
  <c r="H986" i="15" l="1"/>
  <c r="J987" i="15"/>
  <c r="I987" i="15"/>
  <c r="I194" i="5"/>
  <c r="D58" i="7"/>
  <c r="E58" i="7"/>
  <c r="E57" i="7" s="1"/>
  <c r="F58" i="7"/>
  <c r="C58" i="7"/>
  <c r="C57" i="7" s="1"/>
  <c r="D54" i="7"/>
  <c r="E54" i="7"/>
  <c r="E53" i="7" s="1"/>
  <c r="D46" i="7"/>
  <c r="D45" i="7" s="1"/>
  <c r="E46" i="7"/>
  <c r="E45" i="7" s="1"/>
  <c r="F46" i="7"/>
  <c r="D37" i="7"/>
  <c r="E37" i="7"/>
  <c r="C37" i="7"/>
  <c r="C36" i="7" s="1"/>
  <c r="D32" i="7"/>
  <c r="E32" i="7"/>
  <c r="C32" i="7"/>
  <c r="C31" i="7" s="1"/>
  <c r="D28" i="7"/>
  <c r="E28" i="7"/>
  <c r="F28" i="7"/>
  <c r="C28" i="7"/>
  <c r="D26" i="7"/>
  <c r="E26" i="7"/>
  <c r="F26" i="7"/>
  <c r="H26" i="7" s="1"/>
  <c r="C26" i="7"/>
  <c r="D22" i="7"/>
  <c r="E22" i="7"/>
  <c r="D13" i="7"/>
  <c r="D12" i="7" s="1"/>
  <c r="E13" i="7"/>
  <c r="E12" i="7" s="1"/>
  <c r="F13" i="7"/>
  <c r="C13" i="7"/>
  <c r="C12" i="7" s="1"/>
  <c r="D9" i="7"/>
  <c r="D8" i="7" s="1"/>
  <c r="C9" i="7"/>
  <c r="C8" i="7" s="1"/>
  <c r="I184" i="12" l="1"/>
  <c r="J184" i="12"/>
  <c r="I986" i="15"/>
  <c r="J986" i="15"/>
  <c r="F45" i="7"/>
  <c r="H45" i="7" s="1"/>
  <c r="H46" i="7"/>
  <c r="E36" i="7"/>
  <c r="H36" i="7" s="1"/>
  <c r="H37" i="7"/>
  <c r="E31" i="7"/>
  <c r="H31" i="7" s="1"/>
  <c r="H32" i="7"/>
  <c r="F25" i="7"/>
  <c r="G58" i="7"/>
  <c r="G26" i="7"/>
  <c r="G22" i="7"/>
  <c r="G28" i="7"/>
  <c r="C25" i="7"/>
  <c r="C6" i="7" s="1"/>
  <c r="F8" i="7"/>
  <c r="G9" i="7"/>
  <c r="F12" i="7"/>
  <c r="G13" i="7"/>
  <c r="G17" i="7"/>
  <c r="G32" i="7"/>
  <c r="F57" i="7"/>
  <c r="G37" i="7"/>
  <c r="G46" i="7"/>
  <c r="G54" i="7"/>
  <c r="D57" i="7"/>
  <c r="D53" i="7"/>
  <c r="D36" i="7"/>
  <c r="D31" i="7"/>
  <c r="E25" i="7"/>
  <c r="D16" i="7"/>
  <c r="D6" i="7" s="1"/>
  <c r="D25" i="7"/>
  <c r="F7" i="7" l="1"/>
  <c r="H25" i="7"/>
  <c r="G57" i="7"/>
  <c r="G53" i="7"/>
  <c r="G31" i="7"/>
  <c r="G36" i="7"/>
  <c r="F6" i="7"/>
  <c r="G25" i="7"/>
  <c r="G16" i="7"/>
  <c r="G12" i="7"/>
  <c r="G45" i="7"/>
  <c r="G8" i="7"/>
  <c r="I14" i="5"/>
  <c r="I11" i="5"/>
  <c r="F30" i="5"/>
  <c r="E174" i="5"/>
  <c r="I174" i="5" s="1"/>
  <c r="E675" i="15"/>
  <c r="G6" i="7" l="1"/>
  <c r="H6" i="7"/>
  <c r="G54" i="9"/>
  <c r="H54" i="9"/>
  <c r="I54" i="9"/>
  <c r="F54" i="9"/>
  <c r="F56" i="9"/>
  <c r="J54" i="9" l="1"/>
  <c r="F768" i="15"/>
  <c r="F767" i="15" s="1"/>
  <c r="G768" i="15"/>
  <c r="G767" i="15" s="1"/>
  <c r="H768" i="15"/>
  <c r="H767" i="15" s="1"/>
  <c r="E116" i="5"/>
  <c r="E117" i="5"/>
  <c r="E118" i="5"/>
  <c r="E119" i="5"/>
  <c r="E121" i="5"/>
  <c r="E122" i="5"/>
  <c r="E123" i="5"/>
  <c r="E131" i="5"/>
  <c r="E134" i="5"/>
  <c r="E144" i="5"/>
  <c r="J536" i="12" l="1"/>
  <c r="F1029" i="5"/>
  <c r="G1029" i="5"/>
  <c r="H1029" i="5"/>
  <c r="E1029" i="5"/>
  <c r="H395" i="5"/>
  <c r="I1029" i="5" l="1"/>
  <c r="I536" i="12"/>
  <c r="G527" i="3"/>
  <c r="H527" i="3"/>
  <c r="F630" i="5"/>
  <c r="G630" i="5"/>
  <c r="H630" i="5"/>
  <c r="E588" i="5"/>
  <c r="E612" i="5"/>
  <c r="H558" i="15"/>
  <c r="G558" i="15"/>
  <c r="F558" i="15"/>
  <c r="F557" i="15" s="1"/>
  <c r="F556" i="15" s="1"/>
  <c r="E558" i="15"/>
  <c r="H541" i="15"/>
  <c r="F541" i="15"/>
  <c r="F540" i="15" s="1"/>
  <c r="F539" i="15" s="1"/>
  <c r="E541" i="15"/>
  <c r="J569" i="12" l="1"/>
  <c r="J578" i="12"/>
  <c r="J531" i="12"/>
  <c r="I417" i="12"/>
  <c r="I569" i="12"/>
  <c r="I531" i="12"/>
  <c r="I630" i="5"/>
  <c r="I527" i="3"/>
  <c r="K527" i="3" s="1"/>
  <c r="I578" i="12"/>
  <c r="G557" i="15"/>
  <c r="G556" i="15" s="1"/>
  <c r="E540" i="15"/>
  <c r="E539" i="15" s="1"/>
  <c r="H557" i="15"/>
  <c r="H556" i="15" s="1"/>
  <c r="H540" i="15"/>
  <c r="H539" i="15" s="1"/>
  <c r="F527" i="3"/>
  <c r="E557" i="15"/>
  <c r="E556" i="15" s="1"/>
  <c r="G539" i="15"/>
  <c r="F969" i="5" l="1"/>
  <c r="G969" i="5"/>
  <c r="J969" i="5" s="1"/>
  <c r="H969" i="5"/>
  <c r="E969" i="5"/>
  <c r="H684" i="5"/>
  <c r="H88" i="5"/>
  <c r="H134" i="5"/>
  <c r="H168" i="5"/>
  <c r="H189" i="5"/>
  <c r="I969" i="5" l="1"/>
  <c r="I134" i="5"/>
  <c r="J28" i="9"/>
  <c r="G345" i="3"/>
  <c r="H345" i="3"/>
  <c r="J502" i="12"/>
  <c r="F345" i="3"/>
  <c r="I345" i="3" l="1"/>
  <c r="K345" i="3" s="1"/>
  <c r="I502" i="12"/>
  <c r="H992" i="5"/>
  <c r="H117" i="5"/>
  <c r="I117" i="5" l="1"/>
  <c r="F183" i="3"/>
  <c r="G72" i="3"/>
  <c r="H72" i="3"/>
  <c r="J70" i="12"/>
  <c r="F74" i="3"/>
  <c r="F73" i="3" s="1"/>
  <c r="F126" i="3"/>
  <c r="F136" i="3"/>
  <c r="F137" i="3"/>
  <c r="F139" i="3"/>
  <c r="F140" i="3"/>
  <c r="F142" i="3"/>
  <c r="F143" i="3"/>
  <c r="F145" i="3"/>
  <c r="F146" i="3"/>
  <c r="F147" i="3"/>
  <c r="F148" i="3"/>
  <c r="F149" i="3"/>
  <c r="F150" i="3"/>
  <c r="F152" i="3"/>
  <c r="F153" i="3"/>
  <c r="F155" i="3"/>
  <c r="F154" i="3" s="1"/>
  <c r="F157" i="3"/>
  <c r="F158" i="3"/>
  <c r="F159" i="3"/>
  <c r="F160" i="3"/>
  <c r="F161" i="3"/>
  <c r="F164" i="3"/>
  <c r="F165" i="3"/>
  <c r="F174" i="3"/>
  <c r="F179" i="3"/>
  <c r="F180" i="3"/>
  <c r="F181" i="3"/>
  <c r="F182" i="3"/>
  <c r="F312" i="3"/>
  <c r="F317" i="3"/>
  <c r="F351" i="3"/>
  <c r="F357" i="3"/>
  <c r="F356" i="3" s="1"/>
  <c r="F377" i="3"/>
  <c r="I590" i="12"/>
  <c r="J71" i="12"/>
  <c r="F72" i="3"/>
  <c r="F71" i="3" s="1"/>
  <c r="F860" i="5"/>
  <c r="G860" i="5"/>
  <c r="H860" i="5"/>
  <c r="E860" i="5"/>
  <c r="F238" i="3" l="1"/>
  <c r="I860" i="5"/>
  <c r="I71" i="12"/>
  <c r="F130" i="3"/>
  <c r="I72" i="3"/>
  <c r="I70" i="12"/>
  <c r="G71" i="3"/>
  <c r="F278" i="3"/>
  <c r="F277" i="3" s="1"/>
  <c r="F276" i="3" s="1"/>
  <c r="F166" i="3"/>
  <c r="F151" i="3"/>
  <c r="F144" i="3" s="1"/>
  <c r="F135" i="3"/>
  <c r="F125" i="3"/>
  <c r="F124" i="3" s="1"/>
  <c r="F141" i="3"/>
  <c r="F138" i="3" s="1"/>
  <c r="F531" i="3"/>
  <c r="F530" i="3" s="1"/>
  <c r="F529" i="3" s="1"/>
  <c r="F128" i="3"/>
  <c r="F127" i="3" s="1"/>
  <c r="F131" i="3"/>
  <c r="F156" i="3"/>
  <c r="F170" i="3"/>
  <c r="F169" i="3" s="1"/>
  <c r="F168" i="3" s="1"/>
  <c r="F178" i="3"/>
  <c r="F177" i="3" s="1"/>
  <c r="F167" i="3"/>
  <c r="F163" i="3" s="1"/>
  <c r="F162" i="3" s="1"/>
  <c r="F134" i="3"/>
  <c r="F173" i="3"/>
  <c r="F172" i="3" s="1"/>
  <c r="F171" i="3" s="1"/>
  <c r="H71" i="3"/>
  <c r="J72" i="3"/>
  <c r="I71" i="3" l="1"/>
  <c r="K71" i="3" s="1"/>
  <c r="K72" i="3"/>
  <c r="F129" i="3"/>
  <c r="F123" i="3" s="1"/>
  <c r="F102" i="10"/>
  <c r="F133" i="3"/>
  <c r="F132" i="3" s="1"/>
  <c r="J71" i="3"/>
  <c r="F122" i="3" l="1"/>
  <c r="H451" i="5" l="1"/>
  <c r="E451" i="5"/>
  <c r="F451" i="5"/>
  <c r="G451" i="5"/>
  <c r="F210" i="5"/>
  <c r="G210" i="5"/>
  <c r="H210" i="5"/>
  <c r="E210" i="5"/>
  <c r="F763" i="15"/>
  <c r="G763" i="15"/>
  <c r="H763" i="15"/>
  <c r="E763" i="15"/>
  <c r="F363" i="3"/>
  <c r="F375" i="3"/>
  <c r="F376" i="3"/>
  <c r="F380" i="3"/>
  <c r="F387" i="3"/>
  <c r="F386" i="3" s="1"/>
  <c r="F390" i="3"/>
  <c r="F395" i="3"/>
  <c r="F399" i="3"/>
  <c r="F398" i="3" s="1"/>
  <c r="F401" i="3"/>
  <c r="F400" i="3" s="1"/>
  <c r="F415" i="3"/>
  <c r="F416" i="3"/>
  <c r="F417" i="3"/>
  <c r="F420" i="3"/>
  <c r="F419" i="3" s="1"/>
  <c r="F523" i="3"/>
  <c r="F522" i="3" s="1"/>
  <c r="F528" i="3"/>
  <c r="F538" i="3"/>
  <c r="F539" i="3"/>
  <c r="F546" i="3"/>
  <c r="F547" i="3"/>
  <c r="F549" i="3"/>
  <c r="F548" i="3" s="1"/>
  <c r="F215" i="5"/>
  <c r="G215" i="5"/>
  <c r="H215" i="5"/>
  <c r="E215" i="5"/>
  <c r="F392" i="3" s="1"/>
  <c r="F772" i="15"/>
  <c r="E772" i="15"/>
  <c r="E771" i="15" s="1"/>
  <c r="J215" i="5" l="1"/>
  <c r="J210" i="5"/>
  <c r="I451" i="5"/>
  <c r="I215" i="5"/>
  <c r="I210" i="5"/>
  <c r="F537" i="3"/>
  <c r="F397" i="3"/>
  <c r="F545" i="3"/>
  <c r="F544" i="3" s="1"/>
  <c r="F543" i="3" s="1"/>
  <c r="F542" i="3" s="1"/>
  <c r="F404" i="3"/>
  <c r="F403" i="3" s="1"/>
  <c r="F402" i="3" s="1"/>
  <c r="F407" i="3"/>
  <c r="F406" i="3" s="1"/>
  <c r="F405" i="3" s="1"/>
  <c r="G771" i="15"/>
  <c r="F771" i="15"/>
  <c r="I205" i="12" l="1"/>
  <c r="J205" i="12"/>
  <c r="F253" i="5"/>
  <c r="G253" i="5"/>
  <c r="H253" i="5"/>
  <c r="G252" i="5"/>
  <c r="H252" i="5"/>
  <c r="F251" i="5"/>
  <c r="G251" i="5"/>
  <c r="H251" i="5"/>
  <c r="J251" i="5" s="1"/>
  <c r="E251" i="5"/>
  <c r="E252" i="5"/>
  <c r="E253" i="5"/>
  <c r="F827" i="15"/>
  <c r="G827" i="15"/>
  <c r="H827" i="15"/>
  <c r="E827" i="15"/>
  <c r="F75" i="10"/>
  <c r="E248" i="5"/>
  <c r="F247" i="5"/>
  <c r="G247" i="5"/>
  <c r="H247" i="5"/>
  <c r="J247" i="5" s="1"/>
  <c r="E259" i="5"/>
  <c r="F427" i="3" s="1"/>
  <c r="E260" i="5"/>
  <c r="E261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80" i="5"/>
  <c r="E282" i="5"/>
  <c r="E284" i="5"/>
  <c r="E287" i="5"/>
  <c r="E288" i="5"/>
  <c r="E289" i="5"/>
  <c r="E293" i="5"/>
  <c r="F79" i="3" s="1"/>
  <c r="E294" i="5"/>
  <c r="F81" i="3" s="1"/>
  <c r="F80" i="3" s="1"/>
  <c r="E295" i="5"/>
  <c r="E297" i="5"/>
  <c r="E298" i="5"/>
  <c r="F87" i="3" s="1"/>
  <c r="E299" i="5"/>
  <c r="F88" i="3" s="1"/>
  <c r="E300" i="5"/>
  <c r="F90" i="3" s="1"/>
  <c r="E301" i="5"/>
  <c r="F91" i="3" s="1"/>
  <c r="E302" i="5"/>
  <c r="F92" i="3" s="1"/>
  <c r="E303" i="5"/>
  <c r="F93" i="3" s="1"/>
  <c r="E304" i="5"/>
  <c r="F95" i="3" s="1"/>
  <c r="E305" i="5"/>
  <c r="F96" i="3" s="1"/>
  <c r="E306" i="5"/>
  <c r="F97" i="3" s="1"/>
  <c r="E307" i="5"/>
  <c r="F98" i="3" s="1"/>
  <c r="E308" i="5"/>
  <c r="F99" i="3" s="1"/>
  <c r="E309" i="5"/>
  <c r="F100" i="3" s="1"/>
  <c r="E310" i="5"/>
  <c r="F101" i="3" s="1"/>
  <c r="E311" i="5"/>
  <c r="F102" i="3" s="1"/>
  <c r="E312" i="5"/>
  <c r="F104" i="3" s="1"/>
  <c r="F103" i="3" s="1"/>
  <c r="E314" i="5"/>
  <c r="E316" i="5"/>
  <c r="E318" i="5"/>
  <c r="E321" i="5"/>
  <c r="E322" i="5"/>
  <c r="F118" i="3" s="1"/>
  <c r="E323" i="5"/>
  <c r="F120" i="3" s="1"/>
  <c r="F119" i="3" s="1"/>
  <c r="E348" i="5"/>
  <c r="E247" i="5"/>
  <c r="F246" i="5"/>
  <c r="G246" i="5"/>
  <c r="H246" i="5"/>
  <c r="E246" i="5"/>
  <c r="F245" i="5"/>
  <c r="G245" i="5"/>
  <c r="H245" i="5"/>
  <c r="F244" i="5"/>
  <c r="G244" i="5"/>
  <c r="H244" i="5"/>
  <c r="J244" i="5" s="1"/>
  <c r="F243" i="5"/>
  <c r="G243" i="5"/>
  <c r="H243" i="5"/>
  <c r="E244" i="5"/>
  <c r="E245" i="5"/>
  <c r="E243" i="5"/>
  <c r="F242" i="5"/>
  <c r="G517" i="3" s="1"/>
  <c r="G242" i="5"/>
  <c r="H242" i="5"/>
  <c r="F241" i="5"/>
  <c r="G516" i="3" s="1"/>
  <c r="G241" i="5"/>
  <c r="H241" i="5"/>
  <c r="J241" i="5" s="1"/>
  <c r="F240" i="5"/>
  <c r="G515" i="3" s="1"/>
  <c r="G240" i="5"/>
  <c r="H515" i="3" s="1"/>
  <c r="H240" i="5"/>
  <c r="E241" i="5"/>
  <c r="E242" i="5"/>
  <c r="E240" i="5"/>
  <c r="E804" i="15"/>
  <c r="F239" i="5"/>
  <c r="G239" i="5"/>
  <c r="H239" i="5"/>
  <c r="J239" i="5" s="1"/>
  <c r="E239" i="5"/>
  <c r="J354" i="12"/>
  <c r="J355" i="12"/>
  <c r="J356" i="12"/>
  <c r="J357" i="12"/>
  <c r="J469" i="12"/>
  <c r="H312" i="3"/>
  <c r="H317" i="3"/>
  <c r="J504" i="12"/>
  <c r="J505" i="12"/>
  <c r="J506" i="12"/>
  <c r="J508" i="12"/>
  <c r="J509" i="12"/>
  <c r="H377" i="3"/>
  <c r="H392" i="3"/>
  <c r="J590" i="12"/>
  <c r="H549" i="3"/>
  <c r="F238" i="5"/>
  <c r="G238" i="5"/>
  <c r="H238" i="5"/>
  <c r="J238" i="5" s="1"/>
  <c r="F237" i="5"/>
  <c r="G237" i="5"/>
  <c r="H511" i="3" s="1"/>
  <c r="H237" i="5"/>
  <c r="E238" i="5"/>
  <c r="F236" i="5"/>
  <c r="G510" i="3" s="1"/>
  <c r="G236" i="5"/>
  <c r="H236" i="5"/>
  <c r="E236" i="5"/>
  <c r="E237" i="5"/>
  <c r="G509" i="3"/>
  <c r="H509" i="3"/>
  <c r="J236" i="5" l="1"/>
  <c r="J237" i="5"/>
  <c r="H357" i="3"/>
  <c r="J511" i="12"/>
  <c r="H351" i="3"/>
  <c r="J507" i="12"/>
  <c r="J240" i="5"/>
  <c r="J243" i="5"/>
  <c r="J252" i="5"/>
  <c r="H355" i="3"/>
  <c r="J510" i="12"/>
  <c r="J242" i="5"/>
  <c r="J245" i="5"/>
  <c r="J246" i="5"/>
  <c r="J253" i="5"/>
  <c r="I235" i="5"/>
  <c r="I238" i="5"/>
  <c r="I239" i="5"/>
  <c r="I251" i="5"/>
  <c r="I236" i="5"/>
  <c r="I237" i="5"/>
  <c r="I253" i="5"/>
  <c r="I241" i="5"/>
  <c r="I244" i="5"/>
  <c r="J237" i="12"/>
  <c r="I247" i="5"/>
  <c r="I242" i="5"/>
  <c r="I245" i="5"/>
  <c r="I246" i="5"/>
  <c r="I240" i="5"/>
  <c r="J233" i="12"/>
  <c r="I243" i="5"/>
  <c r="I252" i="5"/>
  <c r="H278" i="3"/>
  <c r="H277" i="3" s="1"/>
  <c r="H276" i="3" s="1"/>
  <c r="F83" i="3"/>
  <c r="F82" i="3" s="1"/>
  <c r="F78" i="3"/>
  <c r="F450" i="3"/>
  <c r="F446" i="3"/>
  <c r="F441" i="3"/>
  <c r="F436" i="3"/>
  <c r="F429" i="3"/>
  <c r="F428" i="3" s="1"/>
  <c r="F512" i="3"/>
  <c r="F465" i="3"/>
  <c r="F447" i="3"/>
  <c r="F438" i="3"/>
  <c r="F507" i="3"/>
  <c r="H531" i="3"/>
  <c r="F519" i="3"/>
  <c r="F514" i="3"/>
  <c r="F107" i="3"/>
  <c r="F106" i="3" s="1"/>
  <c r="F105" i="3" s="1"/>
  <c r="F86" i="3"/>
  <c r="F85" i="3" s="1"/>
  <c r="F468" i="3"/>
  <c r="F467" i="3" s="1"/>
  <c r="F449" i="3"/>
  <c r="F445" i="3"/>
  <c r="F440" i="3"/>
  <c r="F435" i="3"/>
  <c r="F113" i="3"/>
  <c r="F112" i="3" s="1"/>
  <c r="F111" i="3" s="1"/>
  <c r="F452" i="3"/>
  <c r="F451" i="3" s="1"/>
  <c r="F443" i="3"/>
  <c r="F110" i="3"/>
  <c r="F109" i="3" s="1"/>
  <c r="F108" i="3" s="1"/>
  <c r="F89" i="3"/>
  <c r="F518" i="3"/>
  <c r="F521" i="3"/>
  <c r="F525" i="3"/>
  <c r="F117" i="3"/>
  <c r="F116" i="3" s="1"/>
  <c r="F115" i="3" s="1"/>
  <c r="F114" i="3" s="1"/>
  <c r="F94" i="3"/>
  <c r="F466" i="3"/>
  <c r="F448" i="3"/>
  <c r="F444" i="3"/>
  <c r="F439" i="3"/>
  <c r="F434" i="3"/>
  <c r="F458" i="3"/>
  <c r="F457" i="3" s="1"/>
  <c r="F456" i="3" s="1"/>
  <c r="F426" i="3"/>
  <c r="E313" i="5"/>
  <c r="F526" i="3"/>
  <c r="F509" i="3"/>
  <c r="E279" i="5"/>
  <c r="F510" i="3"/>
  <c r="F517" i="3"/>
  <c r="F520" i="3"/>
  <c r="F536" i="3"/>
  <c r="F515" i="3"/>
  <c r="F516" i="3"/>
  <c r="E315" i="5"/>
  <c r="E283" i="5"/>
  <c r="F541" i="3"/>
  <c r="F540" i="3" s="1"/>
  <c r="F250" i="5"/>
  <c r="G250" i="5"/>
  <c r="H250" i="5"/>
  <c r="J250" i="5" s="1"/>
  <c r="E258" i="5"/>
  <c r="H535" i="3"/>
  <c r="E250" i="5"/>
  <c r="E249" i="5" s="1"/>
  <c r="E317" i="5"/>
  <c r="E292" i="5"/>
  <c r="H525" i="3"/>
  <c r="H518" i="3"/>
  <c r="E286" i="5"/>
  <c r="E285" i="5" s="1"/>
  <c r="E281" i="5"/>
  <c r="E262" i="5"/>
  <c r="E320" i="5"/>
  <c r="E319" i="5" s="1"/>
  <c r="E296" i="5"/>
  <c r="H516" i="3"/>
  <c r="G511" i="3"/>
  <c r="H512" i="3"/>
  <c r="G193" i="5"/>
  <c r="H193" i="5"/>
  <c r="E193" i="5"/>
  <c r="F189" i="5"/>
  <c r="G189" i="5"/>
  <c r="E189" i="5"/>
  <c r="I189" i="5" s="1"/>
  <c r="F184" i="5"/>
  <c r="G184" i="5"/>
  <c r="H184" i="5"/>
  <c r="J184" i="5" s="1"/>
  <c r="F183" i="5"/>
  <c r="G183" i="5"/>
  <c r="H183" i="5"/>
  <c r="J183" i="5" s="1"/>
  <c r="E183" i="5"/>
  <c r="F177" i="5"/>
  <c r="G177" i="5"/>
  <c r="H177" i="5"/>
  <c r="E177" i="5"/>
  <c r="F175" i="5"/>
  <c r="G175" i="5"/>
  <c r="H175" i="5"/>
  <c r="E175" i="5"/>
  <c r="G172" i="5"/>
  <c r="H172" i="5"/>
  <c r="E172" i="5"/>
  <c r="G168" i="5"/>
  <c r="J168" i="5" s="1"/>
  <c r="E168" i="5"/>
  <c r="F166" i="5"/>
  <c r="G166" i="5"/>
  <c r="H166" i="5"/>
  <c r="J166" i="5" s="1"/>
  <c r="E166" i="5"/>
  <c r="F165" i="5"/>
  <c r="G165" i="5"/>
  <c r="H165" i="5"/>
  <c r="J165" i="5" s="1"/>
  <c r="E165" i="5"/>
  <c r="F163" i="5"/>
  <c r="G163" i="5"/>
  <c r="H163" i="5"/>
  <c r="J163" i="5" s="1"/>
  <c r="E163" i="5"/>
  <c r="F162" i="5"/>
  <c r="G162" i="5"/>
  <c r="H162" i="5"/>
  <c r="J162" i="5" s="1"/>
  <c r="E162" i="5"/>
  <c r="E207" i="5"/>
  <c r="E208" i="5"/>
  <c r="E209" i="5"/>
  <c r="F383" i="3"/>
  <c r="E211" i="5"/>
  <c r="E212" i="5"/>
  <c r="E213" i="5"/>
  <c r="E214" i="5"/>
  <c r="E217" i="5"/>
  <c r="E220" i="5"/>
  <c r="E223" i="5"/>
  <c r="E224" i="5"/>
  <c r="J189" i="5" l="1"/>
  <c r="I510" i="3"/>
  <c r="J226" i="12"/>
  <c r="I515" i="3"/>
  <c r="K515" i="3" s="1"/>
  <c r="J230" i="12"/>
  <c r="I517" i="3"/>
  <c r="J232" i="12"/>
  <c r="J234" i="12"/>
  <c r="J228" i="12"/>
  <c r="I511" i="3"/>
  <c r="K511" i="3" s="1"/>
  <c r="J227" i="12"/>
  <c r="J241" i="12"/>
  <c r="J172" i="5"/>
  <c r="J175" i="5"/>
  <c r="J177" i="5"/>
  <c r="J193" i="5"/>
  <c r="I231" i="12"/>
  <c r="J231" i="12"/>
  <c r="I225" i="12"/>
  <c r="J225" i="12"/>
  <c r="I516" i="3"/>
  <c r="K516" i="3" s="1"/>
  <c r="E180" i="5"/>
  <c r="I509" i="3"/>
  <c r="K509" i="3" s="1"/>
  <c r="H157" i="5"/>
  <c r="I227" i="12"/>
  <c r="I230" i="12"/>
  <c r="I232" i="12"/>
  <c r="I233" i="12"/>
  <c r="I234" i="12"/>
  <c r="I165" i="5"/>
  <c r="I163" i="5"/>
  <c r="I168" i="5"/>
  <c r="I175" i="5"/>
  <c r="I179" i="5"/>
  <c r="I232" i="5"/>
  <c r="I229" i="5"/>
  <c r="I230" i="5"/>
  <c r="I250" i="5"/>
  <c r="I226" i="12"/>
  <c r="I164" i="5"/>
  <c r="I166" i="5"/>
  <c r="H190" i="5"/>
  <c r="I193" i="5"/>
  <c r="I233" i="5"/>
  <c r="I162" i="5"/>
  <c r="I172" i="5"/>
  <c r="I177" i="5"/>
  <c r="I183" i="5"/>
  <c r="I184" i="5"/>
  <c r="I167" i="5"/>
  <c r="I186" i="5"/>
  <c r="I228" i="5"/>
  <c r="I234" i="5"/>
  <c r="I241" i="12"/>
  <c r="I228" i="12"/>
  <c r="I237" i="12"/>
  <c r="E190" i="5"/>
  <c r="H102" i="10"/>
  <c r="H101" i="10" s="1"/>
  <c r="H100" i="10" s="1"/>
  <c r="F431" i="3"/>
  <c r="F430" i="3" s="1"/>
  <c r="F425" i="3" s="1"/>
  <c r="F77" i="3"/>
  <c r="F524" i="3"/>
  <c r="F437" i="3"/>
  <c r="F464" i="3"/>
  <c r="F463" i="3" s="1"/>
  <c r="F462" i="3" s="1"/>
  <c r="F442" i="3"/>
  <c r="F433" i="3"/>
  <c r="F381" i="3"/>
  <c r="F418" i="3"/>
  <c r="F391" i="3"/>
  <c r="F374" i="3"/>
  <c r="F373" i="3" s="1"/>
  <c r="F84" i="3"/>
  <c r="F414" i="3"/>
  <c r="F382" i="3"/>
  <c r="F372" i="3"/>
  <c r="E176" i="5"/>
  <c r="E178" i="5"/>
  <c r="E185" i="5"/>
  <c r="E188" i="5"/>
  <c r="F389" i="3"/>
  <c r="F385" i="3"/>
  <c r="F371" i="3"/>
  <c r="F422" i="3"/>
  <c r="F421" i="3" s="1"/>
  <c r="F384" i="3"/>
  <c r="F379" i="3"/>
  <c r="F498" i="3"/>
  <c r="F497" i="3" s="1"/>
  <c r="F502" i="3"/>
  <c r="F501" i="3" s="1"/>
  <c r="F506" i="3"/>
  <c r="F513" i="3"/>
  <c r="F535" i="3"/>
  <c r="F534" i="3" s="1"/>
  <c r="F533" i="3" s="1"/>
  <c r="F532" i="3" s="1"/>
  <c r="H530" i="3"/>
  <c r="H529" i="3" s="1"/>
  <c r="F461" i="3"/>
  <c r="F460" i="3" s="1"/>
  <c r="F459" i="3" s="1"/>
  <c r="F511" i="3"/>
  <c r="F508" i="3" s="1"/>
  <c r="F455" i="3"/>
  <c r="F454" i="3" s="1"/>
  <c r="F453" i="3" s="1"/>
  <c r="E219" i="5"/>
  <c r="E216" i="5"/>
  <c r="E201" i="5"/>
  <c r="E291" i="5"/>
  <c r="E290" i="5" s="1"/>
  <c r="E257" i="5"/>
  <c r="E256" i="5" s="1"/>
  <c r="H517" i="3"/>
  <c r="H519" i="3"/>
  <c r="H510" i="3"/>
  <c r="H508" i="3" s="1"/>
  <c r="E231" i="5"/>
  <c r="E197" i="5"/>
  <c r="E227" i="5"/>
  <c r="E221" i="5"/>
  <c r="E157" i="5"/>
  <c r="K517" i="3" l="1"/>
  <c r="K510" i="3"/>
  <c r="J190" i="5"/>
  <c r="F500" i="3"/>
  <c r="F499" i="3" s="1"/>
  <c r="F496" i="3" s="1"/>
  <c r="I190" i="5"/>
  <c r="F76" i="3"/>
  <c r="F75" i="3" s="1"/>
  <c r="G190" i="5"/>
  <c r="E187" i="5"/>
  <c r="F388" i="3"/>
  <c r="F432" i="3"/>
  <c r="F424" i="3" s="1"/>
  <c r="F423" i="3" s="1"/>
  <c r="F378" i="3"/>
  <c r="F413" i="3"/>
  <c r="F412" i="3" s="1"/>
  <c r="E218" i="5"/>
  <c r="F505" i="3"/>
  <c r="F504" i="3" s="1"/>
  <c r="F503" i="3" s="1"/>
  <c r="F396" i="3"/>
  <c r="F394" i="3" s="1"/>
  <c r="F393" i="3" s="1"/>
  <c r="F411" i="3"/>
  <c r="F410" i="3" s="1"/>
  <c r="F409" i="3" s="1"/>
  <c r="F370" i="3"/>
  <c r="F369" i="3" s="1"/>
  <c r="E255" i="5"/>
  <c r="E254" i="5" s="1"/>
  <c r="E226" i="5"/>
  <c r="E225" i="5" s="1"/>
  <c r="E196" i="5"/>
  <c r="H415" i="15"/>
  <c r="G415" i="15"/>
  <c r="F415" i="15"/>
  <c r="E415" i="15"/>
  <c r="H413" i="15"/>
  <c r="G413" i="15"/>
  <c r="F413" i="15"/>
  <c r="E413" i="15"/>
  <c r="H410" i="15"/>
  <c r="G410" i="15"/>
  <c r="F410" i="15"/>
  <c r="E410" i="15"/>
  <c r="H406" i="15"/>
  <c r="G406" i="15"/>
  <c r="F406" i="15"/>
  <c r="E406" i="15"/>
  <c r="H404" i="15"/>
  <c r="G404" i="15"/>
  <c r="F404" i="15"/>
  <c r="E404" i="15"/>
  <c r="H402" i="15"/>
  <c r="G402" i="15"/>
  <c r="F402" i="15"/>
  <c r="E402" i="15"/>
  <c r="H385" i="15"/>
  <c r="G385" i="15"/>
  <c r="F385" i="15"/>
  <c r="E385" i="15"/>
  <c r="H379" i="15"/>
  <c r="G379" i="15"/>
  <c r="F379" i="15"/>
  <c r="E379" i="15"/>
  <c r="H825" i="15"/>
  <c r="G825" i="15"/>
  <c r="F825" i="15"/>
  <c r="E825" i="15"/>
  <c r="E824" i="15" s="1"/>
  <c r="H822" i="15"/>
  <c r="G822" i="15"/>
  <c r="F822" i="15"/>
  <c r="E822" i="15"/>
  <c r="H804" i="15"/>
  <c r="G804" i="15"/>
  <c r="F804" i="15"/>
  <c r="H800" i="15"/>
  <c r="G800" i="15"/>
  <c r="F800" i="15"/>
  <c r="E800" i="15"/>
  <c r="G799" i="15" l="1"/>
  <c r="H799" i="15"/>
  <c r="F495" i="3"/>
  <c r="F494" i="3" s="1"/>
  <c r="E799" i="15"/>
  <c r="E798" i="15" s="1"/>
  <c r="E195" i="5"/>
  <c r="F368" i="3"/>
  <c r="F408" i="3"/>
  <c r="E412" i="15"/>
  <c r="F378" i="15"/>
  <c r="F824" i="15"/>
  <c r="F799" i="15"/>
  <c r="F412" i="15"/>
  <c r="H824" i="15"/>
  <c r="E378" i="15"/>
  <c r="H378" i="15"/>
  <c r="H412" i="15"/>
  <c r="G378" i="15"/>
  <c r="G412" i="15"/>
  <c r="G824" i="15"/>
  <c r="F470" i="3" l="1"/>
  <c r="F490" i="3"/>
  <c r="F798" i="15"/>
  <c r="H377" i="15"/>
  <c r="E377" i="15"/>
  <c r="F377" i="15"/>
  <c r="G377" i="15"/>
  <c r="G798" i="15"/>
  <c r="F469" i="3" l="1"/>
  <c r="E91" i="15" l="1"/>
  <c r="E117" i="15"/>
  <c r="E115" i="15"/>
  <c r="H117" i="15"/>
  <c r="G117" i="15"/>
  <c r="F117" i="15"/>
  <c r="H115" i="15"/>
  <c r="G115" i="15"/>
  <c r="F115" i="15"/>
  <c r="F114" i="15" l="1"/>
  <c r="E114" i="15"/>
  <c r="H114" i="15"/>
  <c r="G114" i="15"/>
  <c r="G208" i="15"/>
  <c r="H211" i="5"/>
  <c r="I211" i="5" l="1"/>
  <c r="H24" i="5"/>
  <c r="I509" i="12" l="1"/>
  <c r="G355" i="3"/>
  <c r="I508" i="12"/>
  <c r="G351" i="3"/>
  <c r="I504" i="12"/>
  <c r="I469" i="12"/>
  <c r="G920" i="5"/>
  <c r="G917" i="5" s="1"/>
  <c r="F920" i="5"/>
  <c r="F917" i="5" s="1"/>
  <c r="E920" i="5"/>
  <c r="E917" i="5" s="1"/>
  <c r="H915" i="5"/>
  <c r="G915" i="5"/>
  <c r="F915" i="5"/>
  <c r="E915" i="5"/>
  <c r="H896" i="5"/>
  <c r="G896" i="5"/>
  <c r="F896" i="5"/>
  <c r="E896" i="5"/>
  <c r="H894" i="5"/>
  <c r="G894" i="5"/>
  <c r="F894" i="5"/>
  <c r="E894" i="5"/>
  <c r="I3" i="5"/>
  <c r="J184" i="3"/>
  <c r="F26" i="8"/>
  <c r="D26" i="8"/>
  <c r="C26" i="8"/>
  <c r="I478" i="12" l="1"/>
  <c r="J478" i="12"/>
  <c r="I489" i="12"/>
  <c r="J489" i="12"/>
  <c r="I492" i="12"/>
  <c r="J492" i="12"/>
  <c r="I476" i="12"/>
  <c r="J476" i="12"/>
  <c r="I464" i="12"/>
  <c r="J464" i="12"/>
  <c r="I471" i="12"/>
  <c r="J471" i="12"/>
  <c r="I477" i="12"/>
  <c r="J477" i="12"/>
  <c r="I483" i="12"/>
  <c r="J483" i="12"/>
  <c r="I486" i="12"/>
  <c r="J486" i="12"/>
  <c r="I474" i="12"/>
  <c r="J474" i="12"/>
  <c r="I490" i="12"/>
  <c r="J490" i="12"/>
  <c r="I495" i="12"/>
  <c r="J495" i="12"/>
  <c r="I473" i="12"/>
  <c r="J473" i="12"/>
  <c r="I475" i="12"/>
  <c r="J475" i="12"/>
  <c r="I485" i="12"/>
  <c r="J485" i="12"/>
  <c r="I481" i="12"/>
  <c r="J481" i="12"/>
  <c r="I181" i="5"/>
  <c r="I894" i="5"/>
  <c r="I896" i="5"/>
  <c r="I915" i="5"/>
  <c r="H917" i="5"/>
  <c r="I920" i="5"/>
  <c r="I355" i="3"/>
  <c r="K355" i="3" s="1"/>
  <c r="I510" i="12"/>
  <c r="I351" i="3"/>
  <c r="K351" i="3" s="1"/>
  <c r="I507" i="12"/>
  <c r="F893" i="5"/>
  <c r="F892" i="5" s="1"/>
  <c r="H893" i="5"/>
  <c r="E893" i="5"/>
  <c r="E892" i="5" s="1"/>
  <c r="G893" i="5"/>
  <c r="I917" i="5" l="1"/>
  <c r="H892" i="5"/>
  <c r="I893" i="5"/>
  <c r="G892" i="5"/>
  <c r="I892" i="5" l="1"/>
  <c r="G511" i="5" l="1"/>
  <c r="H511" i="5"/>
  <c r="G652" i="5"/>
  <c r="J652" i="5" s="1"/>
  <c r="G380" i="5"/>
  <c r="G704" i="5"/>
  <c r="J704" i="5" s="1"/>
  <c r="G563" i="5"/>
  <c r="G475" i="5"/>
  <c r="I488" i="12" l="1"/>
  <c r="J488" i="12"/>
  <c r="G977" i="15"/>
  <c r="I419" i="12"/>
  <c r="I407" i="12"/>
  <c r="I406" i="12"/>
  <c r="I402" i="12"/>
  <c r="I396" i="12"/>
  <c r="I515" i="12"/>
  <c r="H30" i="5"/>
  <c r="E930" i="5"/>
  <c r="J515" i="12" l="1"/>
  <c r="I533" i="12"/>
  <c r="J533" i="12"/>
  <c r="I526" i="12"/>
  <c r="J526" i="12"/>
  <c r="I525" i="12"/>
  <c r="J525" i="12"/>
  <c r="H259" i="5"/>
  <c r="H116" i="5"/>
  <c r="I116" i="5" l="1"/>
  <c r="I259" i="5"/>
  <c r="F144" i="5"/>
  <c r="G144" i="5"/>
  <c r="H144" i="5"/>
  <c r="F36" i="15"/>
  <c r="F35" i="15" s="1"/>
  <c r="G36" i="15"/>
  <c r="G35" i="15" s="1"/>
  <c r="H36" i="15"/>
  <c r="H35" i="15" s="1"/>
  <c r="E36" i="15"/>
  <c r="E35" i="15" s="1"/>
  <c r="F223" i="5"/>
  <c r="G223" i="5"/>
  <c r="H223" i="5"/>
  <c r="F208" i="5"/>
  <c r="G208" i="5"/>
  <c r="H208" i="5"/>
  <c r="J208" i="5" s="1"/>
  <c r="E768" i="15"/>
  <c r="E767" i="15" s="1"/>
  <c r="E762" i="15"/>
  <c r="E135" i="5"/>
  <c r="E133" i="5"/>
  <c r="E132" i="5"/>
  <c r="E130" i="5"/>
  <c r="E129" i="5"/>
  <c r="E128" i="5"/>
  <c r="E127" i="5"/>
  <c r="E126" i="5"/>
  <c r="E125" i="5"/>
  <c r="E124" i="5"/>
  <c r="H374" i="15"/>
  <c r="G374" i="15"/>
  <c r="F374" i="15"/>
  <c r="E374" i="15"/>
  <c r="H372" i="15"/>
  <c r="G372" i="15"/>
  <c r="F372" i="15"/>
  <c r="E372" i="15"/>
  <c r="H369" i="15"/>
  <c r="G369" i="15"/>
  <c r="F369" i="15"/>
  <c r="E369" i="15"/>
  <c r="H365" i="15"/>
  <c r="G365" i="15"/>
  <c r="F365" i="15"/>
  <c r="E365" i="15"/>
  <c r="H363" i="15"/>
  <c r="G363" i="15"/>
  <c r="F363" i="15"/>
  <c r="E363" i="15"/>
  <c r="H361" i="15"/>
  <c r="G361" i="15"/>
  <c r="F361" i="15"/>
  <c r="E361" i="15"/>
  <c r="H344" i="15"/>
  <c r="G344" i="15"/>
  <c r="F344" i="15"/>
  <c r="E344" i="15"/>
  <c r="H338" i="15"/>
  <c r="G338" i="15"/>
  <c r="F338" i="15"/>
  <c r="E338" i="15"/>
  <c r="E511" i="5"/>
  <c r="I511" i="5" s="1"/>
  <c r="F511" i="5"/>
  <c r="J223" i="5" l="1"/>
  <c r="J144" i="5"/>
  <c r="I144" i="5"/>
  <c r="I208" i="5"/>
  <c r="I223" i="5"/>
  <c r="F337" i="15"/>
  <c r="E761" i="15"/>
  <c r="G371" i="15"/>
  <c r="H371" i="15"/>
  <c r="E371" i="15"/>
  <c r="F371" i="15"/>
  <c r="G337" i="15"/>
  <c r="H337" i="15"/>
  <c r="H336" i="15" s="1"/>
  <c r="E337" i="15"/>
  <c r="E336" i="15" l="1"/>
  <c r="G336" i="15"/>
  <c r="F336" i="15"/>
  <c r="E213" i="15" l="1"/>
  <c r="E41" i="15"/>
  <c r="E40" i="15" s="1"/>
  <c r="E39" i="15" s="1"/>
  <c r="E38" i="15" s="1"/>
  <c r="F982" i="15"/>
  <c r="F981" i="15" s="1"/>
  <c r="F979" i="15"/>
  <c r="F977" i="15"/>
  <c r="F975" i="15"/>
  <c r="F958" i="15"/>
  <c r="F954" i="15"/>
  <c r="F947" i="15"/>
  <c r="F946" i="15" s="1"/>
  <c r="F944" i="15"/>
  <c r="F942" i="15"/>
  <c r="F940" i="15"/>
  <c r="F923" i="15"/>
  <c r="F919" i="15"/>
  <c r="F911" i="15"/>
  <c r="F910" i="15" s="1"/>
  <c r="F908" i="15"/>
  <c r="F906" i="15"/>
  <c r="F904" i="15"/>
  <c r="F887" i="15"/>
  <c r="F883" i="15"/>
  <c r="F876" i="15"/>
  <c r="F875" i="15" s="1"/>
  <c r="F873" i="15"/>
  <c r="F871" i="15"/>
  <c r="F869" i="15"/>
  <c r="F852" i="15"/>
  <c r="F848" i="15"/>
  <c r="F795" i="15"/>
  <c r="F794" i="15" s="1"/>
  <c r="F786" i="15"/>
  <c r="F782" i="15"/>
  <c r="F776" i="15"/>
  <c r="F775" i="15" s="1"/>
  <c r="F774" i="15" s="1"/>
  <c r="F762" i="15"/>
  <c r="F761" i="15" s="1"/>
  <c r="F748" i="15"/>
  <c r="F744" i="15"/>
  <c r="F738" i="15"/>
  <c r="F736" i="15"/>
  <c r="F733" i="15"/>
  <c r="F720" i="15"/>
  <c r="F716" i="15"/>
  <c r="F710" i="15"/>
  <c r="F708" i="15"/>
  <c r="F705" i="15"/>
  <c r="F692" i="15"/>
  <c r="F688" i="15"/>
  <c r="F682" i="15"/>
  <c r="F680" i="15"/>
  <c r="F677" i="15"/>
  <c r="F664" i="15"/>
  <c r="F660" i="15"/>
  <c r="F532" i="15"/>
  <c r="F531" i="15" s="1"/>
  <c r="F514" i="15"/>
  <c r="F508" i="15"/>
  <c r="F495" i="15"/>
  <c r="F489" i="15"/>
  <c r="F476" i="15"/>
  <c r="F470" i="15"/>
  <c r="F463" i="15"/>
  <c r="F457" i="15"/>
  <c r="F450" i="15"/>
  <c r="F444" i="15"/>
  <c r="F439" i="15"/>
  <c r="F437" i="15"/>
  <c r="F434" i="15"/>
  <c r="F430" i="15"/>
  <c r="F428" i="15"/>
  <c r="F426" i="15"/>
  <c r="F420" i="15"/>
  <c r="F333" i="15"/>
  <c r="F331" i="15"/>
  <c r="F328" i="15"/>
  <c r="F324" i="15"/>
  <c r="F322" i="15"/>
  <c r="F320" i="15"/>
  <c r="F303" i="15"/>
  <c r="F297" i="15"/>
  <c r="F289" i="15"/>
  <c r="F286" i="15"/>
  <c r="F282" i="15"/>
  <c r="F280" i="15"/>
  <c r="F278" i="15"/>
  <c r="F260" i="15"/>
  <c r="F254" i="15"/>
  <c r="F249" i="15"/>
  <c r="F247" i="15"/>
  <c r="F244" i="15"/>
  <c r="F240" i="15"/>
  <c r="F238" i="15"/>
  <c r="F236" i="15"/>
  <c r="F219" i="15"/>
  <c r="F213" i="15"/>
  <c r="F208" i="15"/>
  <c r="F206" i="15"/>
  <c r="F203" i="15"/>
  <c r="F199" i="15"/>
  <c r="F197" i="15"/>
  <c r="F195" i="15"/>
  <c r="F178" i="15"/>
  <c r="F172" i="15"/>
  <c r="F153" i="15"/>
  <c r="F147" i="15"/>
  <c r="F128" i="15"/>
  <c r="F122" i="15"/>
  <c r="F97" i="15"/>
  <c r="F91" i="15"/>
  <c r="F86" i="15"/>
  <c r="F84" i="15"/>
  <c r="F81" i="15"/>
  <c r="F77" i="15"/>
  <c r="F75" i="15"/>
  <c r="F73" i="15"/>
  <c r="F56" i="15"/>
  <c r="F50" i="15"/>
  <c r="F41" i="15"/>
  <c r="F40" i="15" s="1"/>
  <c r="F39" i="15" s="1"/>
  <c r="F19" i="15"/>
  <c r="F13" i="15"/>
  <c r="F3" i="15"/>
  <c r="F1057" i="5"/>
  <c r="F1056" i="5" s="1"/>
  <c r="F1055" i="5" s="1"/>
  <c r="F1053" i="5"/>
  <c r="F1052" i="5" s="1"/>
  <c r="F1051" i="5" s="1"/>
  <c r="F1049" i="5"/>
  <c r="F1047" i="5"/>
  <c r="F1038" i="5"/>
  <c r="F1036" i="5"/>
  <c r="F1021" i="5"/>
  <c r="F1020" i="5" s="1"/>
  <c r="F1019" i="5" s="1"/>
  <c r="F1026" i="5"/>
  <c r="F1016" i="5"/>
  <c r="F1015" i="5" s="1"/>
  <c r="F1007" i="5"/>
  <c r="F1000" i="5"/>
  <c r="F996" i="5"/>
  <c r="F992" i="5"/>
  <c r="F988" i="5"/>
  <c r="F987" i="5" s="1"/>
  <c r="F981" i="5"/>
  <c r="F980" i="5" s="1"/>
  <c r="F965" i="5"/>
  <c r="F959" i="5"/>
  <c r="F958" i="5" s="1"/>
  <c r="F957" i="5" s="1"/>
  <c r="F951" i="5"/>
  <c r="F950" i="5" s="1"/>
  <c r="F948" i="5"/>
  <c r="F930" i="5"/>
  <c r="F928" i="5"/>
  <c r="F886" i="5"/>
  <c r="F885" i="5" s="1"/>
  <c r="F883" i="5"/>
  <c r="F867" i="5"/>
  <c r="F859" i="5"/>
  <c r="F857" i="5"/>
  <c r="F845" i="5"/>
  <c r="F838" i="5"/>
  <c r="F837" i="5" s="1"/>
  <c r="F836" i="5" s="1"/>
  <c r="F832" i="5"/>
  <c r="F831" i="5" s="1"/>
  <c r="F829" i="5"/>
  <c r="F820" i="5"/>
  <c r="F805" i="5"/>
  <c r="F803" i="5"/>
  <c r="F800" i="5"/>
  <c r="F798" i="5"/>
  <c r="F795" i="5"/>
  <c r="F793" i="5"/>
  <c r="F775" i="5"/>
  <c r="F770" i="5"/>
  <c r="F766" i="5"/>
  <c r="F765" i="5" s="1"/>
  <c r="F759" i="5"/>
  <c r="F755" i="5"/>
  <c r="F751" i="5"/>
  <c r="F741" i="5"/>
  <c r="F739" i="5"/>
  <c r="F736" i="5"/>
  <c r="F734" i="5"/>
  <c r="F731" i="5"/>
  <c r="F727" i="5"/>
  <c r="F704" i="5"/>
  <c r="F698" i="5"/>
  <c r="F689" i="5"/>
  <c r="F688" i="5" s="1"/>
  <c r="F684" i="5"/>
  <c r="F682" i="5"/>
  <c r="F652" i="5"/>
  <c r="F646" i="5"/>
  <c r="F629" i="5"/>
  <c r="F628" i="5" s="1"/>
  <c r="F626" i="5"/>
  <c r="F612" i="5"/>
  <c r="F608" i="5"/>
  <c r="F606" i="5"/>
  <c r="F588" i="5"/>
  <c r="F582" i="5"/>
  <c r="F581" i="5" s="1"/>
  <c r="F577" i="5"/>
  <c r="F563" i="5"/>
  <c r="F557" i="5"/>
  <c r="F517" i="5"/>
  <c r="F495" i="5"/>
  <c r="F490" i="5"/>
  <c r="F483" i="5"/>
  <c r="F475" i="5"/>
  <c r="F471" i="5"/>
  <c r="F466" i="5"/>
  <c r="F454" i="5"/>
  <c r="F448" i="5"/>
  <c r="F444" i="5"/>
  <c r="F418" i="5"/>
  <c r="F412" i="5"/>
  <c r="F395" i="5"/>
  <c r="F392" i="5"/>
  <c r="F389" i="5"/>
  <c r="F386" i="5"/>
  <c r="F384" i="5"/>
  <c r="F354" i="5"/>
  <c r="F348" i="5"/>
  <c r="F323" i="5"/>
  <c r="F322" i="5"/>
  <c r="F321" i="5"/>
  <c r="F318" i="5"/>
  <c r="F317" i="5" s="1"/>
  <c r="F316" i="5"/>
  <c r="F315" i="5" s="1"/>
  <c r="F314" i="5"/>
  <c r="F313" i="5" s="1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5" i="5"/>
  <c r="F294" i="5"/>
  <c r="F293" i="5"/>
  <c r="F289" i="5"/>
  <c r="F288" i="5"/>
  <c r="F287" i="5"/>
  <c r="F284" i="5"/>
  <c r="F283" i="5" s="1"/>
  <c r="F282" i="5"/>
  <c r="F281" i="5" s="1"/>
  <c r="F280" i="5"/>
  <c r="F279" i="5" s="1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1" i="5"/>
  <c r="F260" i="5"/>
  <c r="F259" i="5"/>
  <c r="F248" i="5"/>
  <c r="F224" i="5"/>
  <c r="F220" i="5"/>
  <c r="F219" i="5" s="1"/>
  <c r="F217" i="5"/>
  <c r="F216" i="5" s="1"/>
  <c r="F214" i="5"/>
  <c r="F213" i="5"/>
  <c r="F212" i="5"/>
  <c r="F211" i="5"/>
  <c r="F209" i="5"/>
  <c r="F207" i="5"/>
  <c r="F188" i="5"/>
  <c r="F185" i="5"/>
  <c r="F178" i="5"/>
  <c r="F176" i="5"/>
  <c r="F143" i="5"/>
  <c r="F140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19" i="5"/>
  <c r="F118" i="5"/>
  <c r="F117" i="5"/>
  <c r="F116" i="5"/>
  <c r="F111" i="5"/>
  <c r="F110" i="5" s="1"/>
  <c r="F105" i="5"/>
  <c r="F100" i="5"/>
  <c r="F94" i="5"/>
  <c r="F93" i="5" s="1"/>
  <c r="F92" i="5" s="1"/>
  <c r="F88" i="5"/>
  <c r="F85" i="5"/>
  <c r="F81" i="5"/>
  <c r="F65" i="5"/>
  <c r="F62" i="5"/>
  <c r="F60" i="5"/>
  <c r="F56" i="5"/>
  <c r="F24" i="5"/>
  <c r="F16" i="5"/>
  <c r="F10" i="5"/>
  <c r="F3" i="5"/>
  <c r="G135" i="5"/>
  <c r="H135" i="5"/>
  <c r="G134" i="5"/>
  <c r="J134" i="5" s="1"/>
  <c r="G133" i="5"/>
  <c r="H133" i="5"/>
  <c r="G132" i="5"/>
  <c r="H132" i="5"/>
  <c r="J132" i="5" s="1"/>
  <c r="G131" i="5"/>
  <c r="H131" i="5"/>
  <c r="G129" i="5"/>
  <c r="H129" i="5"/>
  <c r="J129" i="5" s="1"/>
  <c r="G128" i="5"/>
  <c r="H128" i="5"/>
  <c r="G127" i="5"/>
  <c r="H127" i="5"/>
  <c r="J127" i="5" s="1"/>
  <c r="G125" i="5"/>
  <c r="H125" i="5"/>
  <c r="G130" i="5"/>
  <c r="H130" i="5"/>
  <c r="J130" i="5" s="1"/>
  <c r="G126" i="5"/>
  <c r="H126" i="5"/>
  <c r="G124" i="5"/>
  <c r="H124" i="5"/>
  <c r="J124" i="5" s="1"/>
  <c r="G123" i="5"/>
  <c r="H123" i="5"/>
  <c r="G122" i="5"/>
  <c r="H122" i="5"/>
  <c r="J122" i="5" s="1"/>
  <c r="G121" i="5"/>
  <c r="H121" i="5"/>
  <c r="G119" i="5"/>
  <c r="H119" i="5"/>
  <c r="J119" i="5" s="1"/>
  <c r="G118" i="5"/>
  <c r="H118" i="5"/>
  <c r="G117" i="5"/>
  <c r="J117" i="5" s="1"/>
  <c r="G116" i="5"/>
  <c r="J116" i="5" s="1"/>
  <c r="H41" i="15"/>
  <c r="G41" i="15"/>
  <c r="G40" i="15" s="1"/>
  <c r="H19" i="15"/>
  <c r="G19" i="15"/>
  <c r="E19" i="15"/>
  <c r="H13" i="15"/>
  <c r="G13" i="15"/>
  <c r="E13" i="15"/>
  <c r="G248" i="5"/>
  <c r="H248" i="5"/>
  <c r="G323" i="5"/>
  <c r="H323" i="5"/>
  <c r="J323" i="5" s="1"/>
  <c r="G322" i="5"/>
  <c r="H322" i="5"/>
  <c r="G321" i="5"/>
  <c r="H321" i="5"/>
  <c r="J321" i="5" s="1"/>
  <c r="G318" i="5"/>
  <c r="H318" i="5"/>
  <c r="G316" i="5"/>
  <c r="H316" i="5"/>
  <c r="J316" i="5" s="1"/>
  <c r="G314" i="5"/>
  <c r="H314" i="5"/>
  <c r="G312" i="5"/>
  <c r="H312" i="5"/>
  <c r="J312" i="5" s="1"/>
  <c r="G311" i="5"/>
  <c r="H311" i="5"/>
  <c r="G310" i="5"/>
  <c r="H310" i="5"/>
  <c r="J310" i="5" s="1"/>
  <c r="G309" i="5"/>
  <c r="H309" i="5"/>
  <c r="G308" i="5"/>
  <c r="H308" i="5"/>
  <c r="J308" i="5" s="1"/>
  <c r="G307" i="5"/>
  <c r="H307" i="5"/>
  <c r="G306" i="5"/>
  <c r="H306" i="5"/>
  <c r="J306" i="5" s="1"/>
  <c r="G305" i="5"/>
  <c r="H305" i="5"/>
  <c r="G304" i="5"/>
  <c r="H304" i="5"/>
  <c r="J304" i="5" s="1"/>
  <c r="G303" i="5"/>
  <c r="H303" i="5"/>
  <c r="J303" i="5" s="1"/>
  <c r="G302" i="5"/>
  <c r="H302" i="5"/>
  <c r="J302" i="5" s="1"/>
  <c r="G301" i="5"/>
  <c r="H301" i="5"/>
  <c r="J301" i="5" s="1"/>
  <c r="G300" i="5"/>
  <c r="H300" i="5"/>
  <c r="J300" i="5" s="1"/>
  <c r="G299" i="5"/>
  <c r="H299" i="5"/>
  <c r="J299" i="5" s="1"/>
  <c r="G298" i="5"/>
  <c r="H298" i="5"/>
  <c r="J298" i="5" s="1"/>
  <c r="G297" i="5"/>
  <c r="H297" i="5"/>
  <c r="J297" i="5" s="1"/>
  <c r="G295" i="5"/>
  <c r="H295" i="5"/>
  <c r="J295" i="5" s="1"/>
  <c r="G294" i="5"/>
  <c r="H294" i="5"/>
  <c r="J294" i="5" s="1"/>
  <c r="G293" i="5"/>
  <c r="H293" i="5"/>
  <c r="J293" i="5" s="1"/>
  <c r="G289" i="5"/>
  <c r="H289" i="5"/>
  <c r="J289" i="5" s="1"/>
  <c r="G288" i="5"/>
  <c r="H288" i="5"/>
  <c r="J288" i="5" s="1"/>
  <c r="G287" i="5"/>
  <c r="H287" i="5"/>
  <c r="J287" i="5" s="1"/>
  <c r="G284" i="5"/>
  <c r="H284" i="5"/>
  <c r="J284" i="5" s="1"/>
  <c r="G282" i="5"/>
  <c r="H282" i="5"/>
  <c r="J282" i="5" s="1"/>
  <c r="G280" i="5"/>
  <c r="H280" i="5"/>
  <c r="J280" i="5" s="1"/>
  <c r="G278" i="5"/>
  <c r="H278" i="5"/>
  <c r="J278" i="5" s="1"/>
  <c r="G277" i="5"/>
  <c r="H277" i="5"/>
  <c r="J277" i="5" s="1"/>
  <c r="G276" i="5"/>
  <c r="H276" i="5"/>
  <c r="J276" i="5" s="1"/>
  <c r="G275" i="5"/>
  <c r="H275" i="5"/>
  <c r="J275" i="5" s="1"/>
  <c r="G274" i="5"/>
  <c r="H274" i="5"/>
  <c r="J274" i="5" s="1"/>
  <c r="G273" i="5"/>
  <c r="H273" i="5"/>
  <c r="J273" i="5" s="1"/>
  <c r="G272" i="5"/>
  <c r="H272" i="5"/>
  <c r="J272" i="5" s="1"/>
  <c r="G271" i="5"/>
  <c r="H271" i="5"/>
  <c r="J271" i="5" s="1"/>
  <c r="G270" i="5"/>
  <c r="H270" i="5"/>
  <c r="J270" i="5" s="1"/>
  <c r="G269" i="5"/>
  <c r="H269" i="5"/>
  <c r="J269" i="5" s="1"/>
  <c r="G268" i="5"/>
  <c r="H268" i="5"/>
  <c r="J268" i="5" s="1"/>
  <c r="G267" i="5"/>
  <c r="H267" i="5"/>
  <c r="J267" i="5" s="1"/>
  <c r="G266" i="5"/>
  <c r="H266" i="5"/>
  <c r="J266" i="5" s="1"/>
  <c r="G265" i="5"/>
  <c r="H265" i="5"/>
  <c r="J265" i="5" s="1"/>
  <c r="G264" i="5"/>
  <c r="H264" i="5"/>
  <c r="J264" i="5" s="1"/>
  <c r="G263" i="5"/>
  <c r="H263" i="5"/>
  <c r="J263" i="5" s="1"/>
  <c r="G261" i="5"/>
  <c r="H261" i="5"/>
  <c r="J261" i="5" s="1"/>
  <c r="G260" i="5"/>
  <c r="H260" i="5"/>
  <c r="J260" i="5" s="1"/>
  <c r="G259" i="5"/>
  <c r="J259" i="5" s="1"/>
  <c r="H982" i="15"/>
  <c r="H981" i="15" s="1"/>
  <c r="G982" i="15"/>
  <c r="E982" i="15"/>
  <c r="E981" i="15" s="1"/>
  <c r="H979" i="15"/>
  <c r="G979" i="15"/>
  <c r="E979" i="15"/>
  <c r="H977" i="15"/>
  <c r="E977" i="15"/>
  <c r="H975" i="15"/>
  <c r="G975" i="15"/>
  <c r="E975" i="15"/>
  <c r="H958" i="15"/>
  <c r="G958" i="15"/>
  <c r="E958" i="15"/>
  <c r="H954" i="15"/>
  <c r="G954" i="15"/>
  <c r="E954" i="15"/>
  <c r="H911" i="15"/>
  <c r="H910" i="15" s="1"/>
  <c r="G911" i="15"/>
  <c r="E911" i="15"/>
  <c r="E910" i="15" s="1"/>
  <c r="H908" i="15"/>
  <c r="G908" i="15"/>
  <c r="E908" i="15"/>
  <c r="H906" i="15"/>
  <c r="G906" i="15"/>
  <c r="E906" i="15"/>
  <c r="H904" i="15"/>
  <c r="G904" i="15"/>
  <c r="E904" i="15"/>
  <c r="H887" i="15"/>
  <c r="G887" i="15"/>
  <c r="E887" i="15"/>
  <c r="H883" i="15"/>
  <c r="G883" i="15"/>
  <c r="E883" i="15"/>
  <c r="J305" i="5" l="1"/>
  <c r="J307" i="5"/>
  <c r="J309" i="5"/>
  <c r="J311" i="5"/>
  <c r="J314" i="5"/>
  <c r="J318" i="5"/>
  <c r="J322" i="5"/>
  <c r="J248" i="5"/>
  <c r="J118" i="5"/>
  <c r="J121" i="5"/>
  <c r="J123" i="5"/>
  <c r="J126" i="5"/>
  <c r="J125" i="5"/>
  <c r="J128" i="5"/>
  <c r="J131" i="5"/>
  <c r="J133" i="5"/>
  <c r="J135" i="5"/>
  <c r="I126" i="12"/>
  <c r="F489" i="5"/>
  <c r="F802" i="5"/>
  <c r="F470" i="5"/>
  <c r="F556" i="5"/>
  <c r="F991" i="5"/>
  <c r="F516" i="5"/>
  <c r="I261" i="5"/>
  <c r="I264" i="5"/>
  <c r="I266" i="5"/>
  <c r="I268" i="5"/>
  <c r="I270" i="5"/>
  <c r="I272" i="5"/>
  <c r="I274" i="5"/>
  <c r="I276" i="5"/>
  <c r="I278" i="5"/>
  <c r="I282" i="5"/>
  <c r="I287" i="5"/>
  <c r="I289" i="5"/>
  <c r="I294" i="5"/>
  <c r="I297" i="5"/>
  <c r="I299" i="5"/>
  <c r="I301" i="5"/>
  <c r="I303" i="5"/>
  <c r="I305" i="5"/>
  <c r="I307" i="5"/>
  <c r="I309" i="5"/>
  <c r="I311" i="5"/>
  <c r="I314" i="5"/>
  <c r="I318" i="5"/>
  <c r="I322" i="5"/>
  <c r="I248" i="5"/>
  <c r="I118" i="5"/>
  <c r="I121" i="5"/>
  <c r="I123" i="5"/>
  <c r="I126" i="5"/>
  <c r="I125" i="5"/>
  <c r="I128" i="5"/>
  <c r="I131" i="5"/>
  <c r="I133" i="5"/>
  <c r="I135" i="5"/>
  <c r="I260" i="5"/>
  <c r="I263" i="5"/>
  <c r="I265" i="5"/>
  <c r="I267" i="5"/>
  <c r="I269" i="5"/>
  <c r="I271" i="5"/>
  <c r="I273" i="5"/>
  <c r="I275" i="5"/>
  <c r="I277" i="5"/>
  <c r="I280" i="5"/>
  <c r="I284" i="5"/>
  <c r="I288" i="5"/>
  <c r="I293" i="5"/>
  <c r="I295" i="5"/>
  <c r="I298" i="5"/>
  <c r="I300" i="5"/>
  <c r="I302" i="5"/>
  <c r="I304" i="5"/>
  <c r="I306" i="5"/>
  <c r="I308" i="5"/>
  <c r="I310" i="5"/>
  <c r="I312" i="5"/>
  <c r="I316" i="5"/>
  <c r="I321" i="5"/>
  <c r="I323" i="5"/>
  <c r="I119" i="5"/>
  <c r="I122" i="5"/>
  <c r="I124" i="5"/>
  <c r="I130" i="5"/>
  <c r="I127" i="5"/>
  <c r="I129" i="5"/>
  <c r="I132" i="5"/>
  <c r="F456" i="15"/>
  <c r="F455" i="15" s="1"/>
  <c r="F735" i="15"/>
  <c r="F738" i="5"/>
  <c r="F1025" i="5"/>
  <c r="F1024" i="5" s="1"/>
  <c r="F1018" i="5" s="1"/>
  <c r="F443" i="15"/>
  <c r="F442" i="15" s="1"/>
  <c r="F707" i="15"/>
  <c r="F953" i="15"/>
  <c r="F952" i="15" s="1"/>
  <c r="F205" i="15"/>
  <c r="F488" i="15"/>
  <c r="F487" i="15" s="1"/>
  <c r="F770" i="15"/>
  <c r="F645" i="5"/>
  <c r="F644" i="5" s="1"/>
  <c r="F639" i="5" s="1"/>
  <c r="F697" i="5"/>
  <c r="F201" i="5"/>
  <c r="F754" i="5"/>
  <c r="F753" i="5" s="1"/>
  <c r="H431" i="3"/>
  <c r="H427" i="3"/>
  <c r="H79" i="3"/>
  <c r="H83" i="3"/>
  <c r="F9" i="5"/>
  <c r="F8" i="5" s="1"/>
  <c r="F7" i="5" s="1"/>
  <c r="F6" i="5" s="1"/>
  <c r="F253" i="15"/>
  <c r="F246" i="15"/>
  <c r="F715" i="15"/>
  <c r="F507" i="15"/>
  <c r="F506" i="15" s="1"/>
  <c r="F659" i="15"/>
  <c r="F743" i="15"/>
  <c r="F742" i="15" s="1"/>
  <c r="F781" i="15"/>
  <c r="F780" i="15" s="1"/>
  <c r="F779" i="15" s="1"/>
  <c r="E12" i="15"/>
  <c r="E11" i="15" s="1"/>
  <c r="F121" i="15"/>
  <c r="F120" i="15" s="1"/>
  <c r="F171" i="15"/>
  <c r="F330" i="15"/>
  <c r="F918" i="15"/>
  <c r="F917" i="15" s="1"/>
  <c r="F12" i="15"/>
  <c r="F11" i="15" s="1"/>
  <c r="F436" i="15"/>
  <c r="F469" i="15"/>
  <c r="F468" i="15" s="1"/>
  <c r="F679" i="15"/>
  <c r="F687" i="15"/>
  <c r="F296" i="15"/>
  <c r="F847" i="15"/>
  <c r="F846" i="15" s="1"/>
  <c r="F845" i="15" s="1"/>
  <c r="F844" i="15" s="1"/>
  <c r="F843" i="15" s="1"/>
  <c r="F842" i="15" s="1"/>
  <c r="F882" i="15"/>
  <c r="F881" i="15" s="1"/>
  <c r="F880" i="15" s="1"/>
  <c r="G910" i="15"/>
  <c r="F90" i="15"/>
  <c r="F89" i="15" s="1"/>
  <c r="F146" i="15"/>
  <c r="F145" i="15" s="1"/>
  <c r="F419" i="15"/>
  <c r="F49" i="15"/>
  <c r="G981" i="15"/>
  <c r="H40" i="15"/>
  <c r="H39" i="15" s="1"/>
  <c r="H38" i="15" s="1"/>
  <c r="F83" i="15"/>
  <c r="F212" i="15"/>
  <c r="F288" i="15"/>
  <c r="F38" i="15"/>
  <c r="F1035" i="5"/>
  <c r="F1034" i="5" s="1"/>
  <c r="F1033" i="5" s="1"/>
  <c r="F844" i="5"/>
  <c r="F843" i="5" s="1"/>
  <c r="F866" i="5"/>
  <c r="F865" i="5" s="1"/>
  <c r="J126" i="12"/>
  <c r="F986" i="5"/>
  <c r="F1006" i="5"/>
  <c r="F1005" i="5" s="1"/>
  <c r="F816" i="5"/>
  <c r="F995" i="5"/>
  <c r="F994" i="5" s="1"/>
  <c r="F64" i="5"/>
  <c r="F450" i="5"/>
  <c r="F611" i="5"/>
  <c r="F610" i="5" s="1"/>
  <c r="F347" i="5"/>
  <c r="F187" i="5"/>
  <c r="F221" i="5"/>
  <c r="F218" i="5" s="1"/>
  <c r="F231" i="5"/>
  <c r="F320" i="5"/>
  <c r="F319" i="5" s="1"/>
  <c r="F249" i="5"/>
  <c r="F23" i="5"/>
  <c r="F99" i="5"/>
  <c r="F98" i="5" s="1"/>
  <c r="F180" i="5"/>
  <c r="F411" i="5"/>
  <c r="F469" i="5"/>
  <c r="F468" i="5" s="1"/>
  <c r="F80" i="5"/>
  <c r="F79" i="5" s="1"/>
  <c r="F78" i="5" s="1"/>
  <c r="F115" i="5"/>
  <c r="F488" i="5"/>
  <c r="F487" i="5" s="1"/>
  <c r="F555" i="5"/>
  <c r="F554" i="5" s="1"/>
  <c r="F587" i="5"/>
  <c r="F586" i="5" s="1"/>
  <c r="F769" i="5"/>
  <c r="F768" i="5" s="1"/>
  <c r="F391" i="5"/>
  <c r="F927" i="5"/>
  <c r="F926" i="5" s="1"/>
  <c r="F964" i="5"/>
  <c r="F963" i="5" s="1"/>
  <c r="F962" i="5" s="1"/>
  <c r="F227" i="5"/>
  <c r="F258" i="5"/>
  <c r="F262" i="5"/>
  <c r="F157" i="5"/>
  <c r="F286" i="5"/>
  <c r="F285" i="5" s="1"/>
  <c r="F296" i="5"/>
  <c r="F120" i="5"/>
  <c r="F197" i="5"/>
  <c r="F292" i="5"/>
  <c r="F151" i="5"/>
  <c r="G12" i="15"/>
  <c r="H12" i="15"/>
  <c r="G882" i="15"/>
  <c r="H882" i="15"/>
  <c r="H881" i="15" s="1"/>
  <c r="H880" i="15" s="1"/>
  <c r="E882" i="15"/>
  <c r="E881" i="15" s="1"/>
  <c r="E880" i="15" s="1"/>
  <c r="E953" i="15"/>
  <c r="E952" i="15" s="1"/>
  <c r="E951" i="15" s="1"/>
  <c r="G953" i="15"/>
  <c r="H953" i="15"/>
  <c r="I124" i="12" l="1"/>
  <c r="J124" i="12"/>
  <c r="I125" i="12"/>
  <c r="J125" i="12"/>
  <c r="I122" i="12"/>
  <c r="J122" i="12"/>
  <c r="I123" i="12"/>
  <c r="J123" i="12"/>
  <c r="F658" i="15"/>
  <c r="F951" i="15"/>
  <c r="F714" i="15"/>
  <c r="F696" i="5"/>
  <c r="F638" i="5" s="1"/>
  <c r="F170" i="15"/>
  <c r="F295" i="15"/>
  <c r="F252" i="15"/>
  <c r="F211" i="15"/>
  <c r="F842" i="5"/>
  <c r="E10" i="15"/>
  <c r="E9" i="15" s="1"/>
  <c r="F686" i="15"/>
  <c r="H10" i="15"/>
  <c r="H9" i="15" s="1"/>
  <c r="H11" i="15"/>
  <c r="F410" i="5"/>
  <c r="F985" i="5"/>
  <c r="F916" i="15"/>
  <c r="F915" i="15" s="1"/>
  <c r="F48" i="15"/>
  <c r="F418" i="15"/>
  <c r="F10" i="15"/>
  <c r="F9" i="15" s="1"/>
  <c r="G952" i="15"/>
  <c r="G11" i="15"/>
  <c r="G881" i="15"/>
  <c r="G39" i="15"/>
  <c r="F22" i="5"/>
  <c r="F346" i="5"/>
  <c r="F291" i="5"/>
  <c r="F290" i="5" s="1"/>
  <c r="F585" i="5"/>
  <c r="F114" i="5"/>
  <c r="F113" i="5" s="1"/>
  <c r="F226" i="5"/>
  <c r="F225" i="5" s="1"/>
  <c r="F196" i="5"/>
  <c r="F195" i="5" s="1"/>
  <c r="F150" i="5"/>
  <c r="F149" i="5" s="1"/>
  <c r="F257" i="5"/>
  <c r="F256" i="5" s="1"/>
  <c r="G10" i="15"/>
  <c r="G951" i="15"/>
  <c r="H952" i="15"/>
  <c r="H951" i="15"/>
  <c r="F657" i="15" l="1"/>
  <c r="F47" i="15"/>
  <c r="F345" i="5"/>
  <c r="F344" i="5" s="1"/>
  <c r="G880" i="15"/>
  <c r="G38" i="15"/>
  <c r="G9" i="15" s="1"/>
  <c r="F255" i="5"/>
  <c r="F254" i="5" s="1"/>
  <c r="F91" i="5"/>
  <c r="F90" i="5" s="1"/>
  <c r="F8" i="15" l="1"/>
  <c r="F7" i="15" s="1"/>
  <c r="F5" i="15" s="1"/>
  <c r="F5" i="5"/>
  <c r="H532" i="15"/>
  <c r="H531" i="15" s="1"/>
  <c r="E532" i="15"/>
  <c r="E531" i="15" s="1"/>
  <c r="H514" i="15"/>
  <c r="G514" i="15"/>
  <c r="E514" i="15"/>
  <c r="H508" i="15"/>
  <c r="G508" i="15"/>
  <c r="E508" i="15"/>
  <c r="H495" i="15"/>
  <c r="G495" i="15"/>
  <c r="E495" i="15"/>
  <c r="H489" i="15"/>
  <c r="G489" i="15"/>
  <c r="E489" i="15"/>
  <c r="G476" i="15"/>
  <c r="H476" i="15"/>
  <c r="E476" i="15"/>
  <c r="H470" i="15"/>
  <c r="G470" i="15"/>
  <c r="E470" i="15"/>
  <c r="H463" i="15"/>
  <c r="G463" i="15"/>
  <c r="E463" i="15"/>
  <c r="H457" i="15"/>
  <c r="G457" i="15"/>
  <c r="E457" i="15"/>
  <c r="G450" i="15"/>
  <c r="H450" i="15"/>
  <c r="E450" i="15"/>
  <c r="H444" i="15"/>
  <c r="G444" i="15"/>
  <c r="E444" i="15"/>
  <c r="H507" i="15" l="1"/>
  <c r="H506" i="15" s="1"/>
  <c r="G469" i="15"/>
  <c r="G468" i="15" s="1"/>
  <c r="G532" i="15"/>
  <c r="G531" i="15" s="1"/>
  <c r="G456" i="15"/>
  <c r="G507" i="15"/>
  <c r="H443" i="15"/>
  <c r="H442" i="15" s="1"/>
  <c r="H456" i="15"/>
  <c r="H455" i="15" s="1"/>
  <c r="H488" i="15"/>
  <c r="H487" i="15" s="1"/>
  <c r="E443" i="15"/>
  <c r="E442" i="15" s="1"/>
  <c r="G488" i="15"/>
  <c r="G443" i="15"/>
  <c r="E456" i="15"/>
  <c r="E455" i="15" s="1"/>
  <c r="E507" i="15"/>
  <c r="E506" i="15" s="1"/>
  <c r="E488" i="15"/>
  <c r="E487" i="15" s="1"/>
  <c r="E469" i="15"/>
  <c r="E468" i="15" s="1"/>
  <c r="H469" i="15"/>
  <c r="H468" i="15" s="1"/>
  <c r="H439" i="15"/>
  <c r="G439" i="15"/>
  <c r="E439" i="15"/>
  <c r="H437" i="15"/>
  <c r="G437" i="15"/>
  <c r="E437" i="15"/>
  <c r="H434" i="15"/>
  <c r="G434" i="15"/>
  <c r="E434" i="15"/>
  <c r="H430" i="15"/>
  <c r="G430" i="15"/>
  <c r="E430" i="15"/>
  <c r="H428" i="15"/>
  <c r="G428" i="15"/>
  <c r="E428" i="15"/>
  <c r="H426" i="15"/>
  <c r="G426" i="15"/>
  <c r="E426" i="15"/>
  <c r="H420" i="15"/>
  <c r="G420" i="15"/>
  <c r="E420" i="15"/>
  <c r="H333" i="15"/>
  <c r="G333" i="15"/>
  <c r="E333" i="15"/>
  <c r="H331" i="15"/>
  <c r="G331" i="15"/>
  <c r="E331" i="15"/>
  <c r="H328" i="15"/>
  <c r="G328" i="15"/>
  <c r="E328" i="15"/>
  <c r="H324" i="15"/>
  <c r="G324" i="15"/>
  <c r="E324" i="15"/>
  <c r="H322" i="15"/>
  <c r="G322" i="15"/>
  <c r="E322" i="15"/>
  <c r="H320" i="15"/>
  <c r="G320" i="15"/>
  <c r="E320" i="15"/>
  <c r="H303" i="15"/>
  <c r="G303" i="15"/>
  <c r="E303" i="15"/>
  <c r="H297" i="15"/>
  <c r="G297" i="15"/>
  <c r="E297" i="15"/>
  <c r="H289" i="15"/>
  <c r="G289" i="15"/>
  <c r="E289" i="15"/>
  <c r="H286" i="15"/>
  <c r="G286" i="15"/>
  <c r="E286" i="15"/>
  <c r="H282" i="15"/>
  <c r="G282" i="15"/>
  <c r="E282" i="15"/>
  <c r="H280" i="15"/>
  <c r="G280" i="15"/>
  <c r="E280" i="15"/>
  <c r="H278" i="15"/>
  <c r="G278" i="15"/>
  <c r="E278" i="15"/>
  <c r="H260" i="15"/>
  <c r="G260" i="15"/>
  <c r="E260" i="15"/>
  <c r="H254" i="15"/>
  <c r="G254" i="15"/>
  <c r="E254" i="15"/>
  <c r="H249" i="15"/>
  <c r="G249" i="15"/>
  <c r="E249" i="15"/>
  <c r="H247" i="15"/>
  <c r="G247" i="15"/>
  <c r="E247" i="15"/>
  <c r="H244" i="15"/>
  <c r="G244" i="15"/>
  <c r="E244" i="15"/>
  <c r="H240" i="15"/>
  <c r="G240" i="15"/>
  <c r="E240" i="15"/>
  <c r="H238" i="15"/>
  <c r="G238" i="15"/>
  <c r="E238" i="15"/>
  <c r="H236" i="15"/>
  <c r="G236" i="15"/>
  <c r="E236" i="15"/>
  <c r="H219" i="15"/>
  <c r="G219" i="15"/>
  <c r="E219" i="15"/>
  <c r="H213" i="15"/>
  <c r="G213" i="15"/>
  <c r="E206" i="15"/>
  <c r="H208" i="15"/>
  <c r="E208" i="15"/>
  <c r="H206" i="15"/>
  <c r="G206" i="15"/>
  <c r="H203" i="15"/>
  <c r="G203" i="15"/>
  <c r="E203" i="15"/>
  <c r="H199" i="15"/>
  <c r="G199" i="15"/>
  <c r="E199" i="15"/>
  <c r="H197" i="15"/>
  <c r="G197" i="15"/>
  <c r="E197" i="15"/>
  <c r="H195" i="15"/>
  <c r="G195" i="15"/>
  <c r="E195" i="15"/>
  <c r="H178" i="15"/>
  <c r="G178" i="15"/>
  <c r="E178" i="15"/>
  <c r="H172" i="15"/>
  <c r="G172" i="15"/>
  <c r="E172" i="15"/>
  <c r="H153" i="15"/>
  <c r="G153" i="15"/>
  <c r="E153" i="15"/>
  <c r="H147" i="15"/>
  <c r="G147" i="15"/>
  <c r="E147" i="15"/>
  <c r="H128" i="15"/>
  <c r="G128" i="15"/>
  <c r="E128" i="15"/>
  <c r="H122" i="15"/>
  <c r="G122" i="15"/>
  <c r="E122" i="15"/>
  <c r="H97" i="15"/>
  <c r="G97" i="15"/>
  <c r="E97" i="15"/>
  <c r="E90" i="15" s="1"/>
  <c r="E89" i="15" s="1"/>
  <c r="H91" i="15"/>
  <c r="G91" i="15"/>
  <c r="G214" i="5"/>
  <c r="H214" i="5"/>
  <c r="J214" i="5" s="1"/>
  <c r="G213" i="5"/>
  <c r="H213" i="5"/>
  <c r="G212" i="5"/>
  <c r="H212" i="5"/>
  <c r="J212" i="5" s="1"/>
  <c r="G211" i="5"/>
  <c r="J211" i="5" s="1"/>
  <c r="G209" i="5"/>
  <c r="H209" i="5"/>
  <c r="J209" i="5" s="1"/>
  <c r="G207" i="5"/>
  <c r="H207" i="5"/>
  <c r="J207" i="5" s="1"/>
  <c r="H748" i="15"/>
  <c r="G748" i="15"/>
  <c r="E748" i="15"/>
  <c r="H744" i="15"/>
  <c r="G744" i="15"/>
  <c r="E744" i="15"/>
  <c r="J213" i="5" l="1"/>
  <c r="I213" i="5"/>
  <c r="I209" i="5"/>
  <c r="I207" i="5"/>
  <c r="I212" i="5"/>
  <c r="I214" i="5"/>
  <c r="H201" i="5"/>
  <c r="G201" i="5"/>
  <c r="G442" i="15"/>
  <c r="G487" i="15"/>
  <c r="G506" i="15"/>
  <c r="E212" i="15"/>
  <c r="G455" i="15"/>
  <c r="E171" i="15"/>
  <c r="H743" i="15"/>
  <c r="H742" i="15" s="1"/>
  <c r="H419" i="15"/>
  <c r="H436" i="15"/>
  <c r="G330" i="15"/>
  <c r="E419" i="15"/>
  <c r="G436" i="15"/>
  <c r="E436" i="15"/>
  <c r="G205" i="15"/>
  <c r="G743" i="15"/>
  <c r="E743" i="15"/>
  <c r="E742" i="15" s="1"/>
  <c r="G146" i="15"/>
  <c r="G419" i="15"/>
  <c r="E205" i="15"/>
  <c r="H288" i="15"/>
  <c r="E330" i="15"/>
  <c r="G253" i="15"/>
  <c r="E288" i="15"/>
  <c r="G296" i="15"/>
  <c r="E296" i="15"/>
  <c r="H253" i="15"/>
  <c r="G121" i="15"/>
  <c r="H330" i="15"/>
  <c r="H296" i="15"/>
  <c r="G288" i="15"/>
  <c r="E146" i="15"/>
  <c r="E145" i="15" s="1"/>
  <c r="G246" i="15"/>
  <c r="G90" i="15"/>
  <c r="G89" i="15" s="1"/>
  <c r="E121" i="15"/>
  <c r="E120" i="15" s="1"/>
  <c r="H246" i="15"/>
  <c r="E246" i="15"/>
  <c r="G212" i="15"/>
  <c r="H212" i="15"/>
  <c r="H205" i="15"/>
  <c r="H171" i="15"/>
  <c r="G171" i="15"/>
  <c r="H146" i="15"/>
  <c r="H145" i="15" s="1"/>
  <c r="H121" i="15"/>
  <c r="H120" i="15" s="1"/>
  <c r="H90" i="15"/>
  <c r="H89" i="15" s="1"/>
  <c r="J201" i="5" l="1"/>
  <c r="I201" i="5"/>
  <c r="G170" i="15"/>
  <c r="G211" i="15"/>
  <c r="G295" i="15"/>
  <c r="H252" i="15"/>
  <c r="H211" i="15"/>
  <c r="E170" i="15"/>
  <c r="G145" i="15"/>
  <c r="H170" i="15"/>
  <c r="G120" i="15"/>
  <c r="G742" i="15"/>
  <c r="H418" i="15"/>
  <c r="E418" i="15"/>
  <c r="G418" i="15"/>
  <c r="G252" i="15"/>
  <c r="E295" i="15"/>
  <c r="H295" i="15"/>
  <c r="G776" i="15" l="1"/>
  <c r="H776" i="15"/>
  <c r="H775" i="15" s="1"/>
  <c r="H774" i="15" s="1"/>
  <c r="H770" i="15" s="1"/>
  <c r="E776" i="15"/>
  <c r="E775" i="15" s="1"/>
  <c r="E774" i="15" s="1"/>
  <c r="E770" i="15" s="1"/>
  <c r="G762" i="15"/>
  <c r="H762" i="15"/>
  <c r="H761" i="15" s="1"/>
  <c r="G224" i="5"/>
  <c r="H224" i="5"/>
  <c r="J224" i="5" s="1"/>
  <c r="G220" i="5"/>
  <c r="H220" i="5"/>
  <c r="G217" i="5"/>
  <c r="H217" i="5"/>
  <c r="J217" i="5" s="1"/>
  <c r="H738" i="15"/>
  <c r="G738" i="15"/>
  <c r="E738" i="15"/>
  <c r="H736" i="15"/>
  <c r="G736" i="15"/>
  <c r="E736" i="15"/>
  <c r="H733" i="15"/>
  <c r="G733" i="15"/>
  <c r="E733" i="15"/>
  <c r="H720" i="15"/>
  <c r="G720" i="15"/>
  <c r="E720" i="15"/>
  <c r="H716" i="15"/>
  <c r="G716" i="15"/>
  <c r="E716" i="15"/>
  <c r="J220" i="5" l="1"/>
  <c r="J720" i="15"/>
  <c r="I720" i="15"/>
  <c r="J716" i="15"/>
  <c r="I716" i="15"/>
  <c r="I217" i="5"/>
  <c r="I224" i="5"/>
  <c r="I220" i="5"/>
  <c r="G775" i="15"/>
  <c r="G761" i="15"/>
  <c r="E735" i="15"/>
  <c r="G735" i="15"/>
  <c r="H735" i="15"/>
  <c r="H715" i="15"/>
  <c r="G715" i="15"/>
  <c r="E715" i="15"/>
  <c r="I715" i="15" l="1"/>
  <c r="J715" i="15"/>
  <c r="G774" i="15"/>
  <c r="E714" i="15"/>
  <c r="G714" i="15"/>
  <c r="H714" i="15"/>
  <c r="I714" i="15" l="1"/>
  <c r="J714" i="15"/>
  <c r="G770" i="15"/>
  <c r="H710" i="15"/>
  <c r="G710" i="15"/>
  <c r="E710" i="15"/>
  <c r="H708" i="15"/>
  <c r="G708" i="15"/>
  <c r="E708" i="15"/>
  <c r="H705" i="15"/>
  <c r="G705" i="15"/>
  <c r="E705" i="15"/>
  <c r="H692" i="15"/>
  <c r="G692" i="15"/>
  <c r="E692" i="15"/>
  <c r="H688" i="15"/>
  <c r="G688" i="15"/>
  <c r="E688" i="15"/>
  <c r="E660" i="15"/>
  <c r="E707" i="15" l="1"/>
  <c r="G707" i="15"/>
  <c r="H707" i="15"/>
  <c r="H687" i="15"/>
  <c r="G687" i="15"/>
  <c r="E687" i="15"/>
  <c r="H947" i="15"/>
  <c r="H946" i="15" s="1"/>
  <c r="G947" i="15"/>
  <c r="E947" i="15"/>
  <c r="E946" i="15" s="1"/>
  <c r="H944" i="15"/>
  <c r="G944" i="15"/>
  <c r="E944" i="15"/>
  <c r="H942" i="15"/>
  <c r="G942" i="15"/>
  <c r="E942" i="15"/>
  <c r="H940" i="15"/>
  <c r="G940" i="15"/>
  <c r="E940" i="15"/>
  <c r="H923" i="15"/>
  <c r="G923" i="15"/>
  <c r="E923" i="15"/>
  <c r="H919" i="15"/>
  <c r="G919" i="15"/>
  <c r="E919" i="15"/>
  <c r="H876" i="15"/>
  <c r="H875" i="15" s="1"/>
  <c r="G876" i="15"/>
  <c r="E876" i="15"/>
  <c r="E875" i="15" s="1"/>
  <c r="H873" i="15"/>
  <c r="G873" i="15"/>
  <c r="E873" i="15"/>
  <c r="H871" i="15"/>
  <c r="G871" i="15"/>
  <c r="E871" i="15"/>
  <c r="H869" i="15"/>
  <c r="G869" i="15"/>
  <c r="E869" i="15"/>
  <c r="H852" i="15"/>
  <c r="G852" i="15"/>
  <c r="E852" i="15"/>
  <c r="H848" i="15"/>
  <c r="G848" i="15"/>
  <c r="E848" i="15"/>
  <c r="H795" i="15"/>
  <c r="H794" i="15" s="1"/>
  <c r="G795" i="15"/>
  <c r="E795" i="15"/>
  <c r="E794" i="15" s="1"/>
  <c r="H786" i="15"/>
  <c r="G786" i="15"/>
  <c r="E786" i="15"/>
  <c r="H782" i="15"/>
  <c r="G782" i="15"/>
  <c r="E782" i="15"/>
  <c r="H682" i="15"/>
  <c r="G682" i="15"/>
  <c r="E682" i="15"/>
  <c r="H680" i="15"/>
  <c r="G680" i="15"/>
  <c r="E680" i="15"/>
  <c r="H677" i="15"/>
  <c r="G677" i="15"/>
  <c r="E677" i="15"/>
  <c r="H664" i="15"/>
  <c r="G664" i="15"/>
  <c r="E664" i="15"/>
  <c r="H660" i="15"/>
  <c r="G660" i="15"/>
  <c r="H86" i="15"/>
  <c r="G86" i="15"/>
  <c r="E86" i="15"/>
  <c r="H84" i="15"/>
  <c r="G84" i="15"/>
  <c r="E84" i="15"/>
  <c r="H81" i="15"/>
  <c r="G81" i="15"/>
  <c r="E81" i="15"/>
  <c r="H77" i="15"/>
  <c r="G77" i="15"/>
  <c r="E77" i="15"/>
  <c r="H75" i="15"/>
  <c r="G75" i="15"/>
  <c r="E75" i="15"/>
  <c r="E253" i="15" s="1"/>
  <c r="H73" i="15"/>
  <c r="G73" i="15"/>
  <c r="E73" i="15"/>
  <c r="H56" i="15"/>
  <c r="G56" i="15"/>
  <c r="E56" i="15"/>
  <c r="H50" i="15"/>
  <c r="G50" i="15"/>
  <c r="E50" i="15"/>
  <c r="E211" i="15"/>
  <c r="A4" i="15"/>
  <c r="J3" i="15"/>
  <c r="I3" i="15"/>
  <c r="H3" i="15"/>
  <c r="G3" i="15"/>
  <c r="E3" i="15"/>
  <c r="J2" i="12"/>
  <c r="K11" i="13" s="1"/>
  <c r="E686" i="15" l="1"/>
  <c r="G686" i="15"/>
  <c r="H686" i="15"/>
  <c r="G875" i="15"/>
  <c r="E252" i="15"/>
  <c r="G794" i="15"/>
  <c r="G946" i="15"/>
  <c r="H49" i="15"/>
  <c r="E659" i="15"/>
  <c r="E781" i="15"/>
  <c r="E780" i="15" s="1"/>
  <c r="E49" i="15"/>
  <c r="G659" i="15"/>
  <c r="H659" i="15"/>
  <c r="H83" i="15"/>
  <c r="E679" i="15"/>
  <c r="G679" i="15"/>
  <c r="G781" i="15"/>
  <c r="G847" i="15"/>
  <c r="G83" i="15"/>
  <c r="H781" i="15"/>
  <c r="H780" i="15" s="1"/>
  <c r="H779" i="15" s="1"/>
  <c r="G918" i="15"/>
  <c r="E918" i="15"/>
  <c r="E917" i="15" s="1"/>
  <c r="E916" i="15" s="1"/>
  <c r="E915" i="15" s="1"/>
  <c r="H918" i="15"/>
  <c r="E847" i="15"/>
  <c r="E846" i="15" s="1"/>
  <c r="E845" i="15" s="1"/>
  <c r="E844" i="15" s="1"/>
  <c r="H847" i="15"/>
  <c r="H846" i="15" s="1"/>
  <c r="H845" i="15" s="1"/>
  <c r="H679" i="15"/>
  <c r="E83" i="15"/>
  <c r="G49" i="15"/>
  <c r="F67" i="3"/>
  <c r="F68" i="3"/>
  <c r="E843" i="15" l="1"/>
  <c r="E658" i="15"/>
  <c r="E657" i="15" s="1"/>
  <c r="F66" i="3"/>
  <c r="H48" i="15"/>
  <c r="H47" i="15" s="1"/>
  <c r="G846" i="15"/>
  <c r="G780" i="15"/>
  <c r="G779" i="15" s="1"/>
  <c r="H916" i="15"/>
  <c r="H915" i="15" s="1"/>
  <c r="H917" i="15"/>
  <c r="G917" i="15"/>
  <c r="G916" i="15"/>
  <c r="H197" i="5"/>
  <c r="G658" i="15"/>
  <c r="G657" i="15" s="1"/>
  <c r="E48" i="15"/>
  <c r="E47" i="15" s="1"/>
  <c r="H658" i="15"/>
  <c r="H657" i="15" s="1"/>
  <c r="G48" i="15"/>
  <c r="H844" i="15"/>
  <c r="H843" i="15" s="1"/>
  <c r="H842" i="15" s="1"/>
  <c r="G1057" i="5"/>
  <c r="H1057" i="5"/>
  <c r="E1057" i="5"/>
  <c r="E1056" i="5" s="1"/>
  <c r="E1055" i="5" s="1"/>
  <c r="G1053" i="5"/>
  <c r="H1053" i="5"/>
  <c r="E1053" i="5"/>
  <c r="E1052" i="5" s="1"/>
  <c r="E1051" i="5" s="1"/>
  <c r="G1038" i="5"/>
  <c r="H1038" i="5"/>
  <c r="G1049" i="5"/>
  <c r="H1049" i="5"/>
  <c r="G1047" i="5"/>
  <c r="H1047" i="5"/>
  <c r="G1036" i="5"/>
  <c r="H1036" i="5"/>
  <c r="E1049" i="5"/>
  <c r="E1047" i="5"/>
  <c r="E1038" i="5"/>
  <c r="E1036" i="5"/>
  <c r="G1021" i="5"/>
  <c r="H1021" i="5"/>
  <c r="E1021" i="5"/>
  <c r="E1020" i="5" s="1"/>
  <c r="E1019" i="5" s="1"/>
  <c r="H1026" i="5"/>
  <c r="G1026" i="5"/>
  <c r="E1026" i="5"/>
  <c r="G1007" i="5"/>
  <c r="H1007" i="5"/>
  <c r="G1016" i="5"/>
  <c r="H1016" i="5"/>
  <c r="E1007" i="5"/>
  <c r="E1016" i="5"/>
  <c r="E1015" i="5" s="1"/>
  <c r="H1000" i="5"/>
  <c r="H996" i="5"/>
  <c r="E1000" i="5"/>
  <c r="G1000" i="5"/>
  <c r="G996" i="5"/>
  <c r="E996" i="5"/>
  <c r="G992" i="5"/>
  <c r="H991" i="5"/>
  <c r="H988" i="5"/>
  <c r="G988" i="5"/>
  <c r="E988" i="5"/>
  <c r="E987" i="5" s="1"/>
  <c r="E992" i="5"/>
  <c r="G981" i="5"/>
  <c r="H981" i="5"/>
  <c r="G965" i="5"/>
  <c r="H965" i="5"/>
  <c r="E965" i="5"/>
  <c r="E981" i="5"/>
  <c r="E980" i="5" s="1"/>
  <c r="E959" i="5"/>
  <c r="E958" i="5" s="1"/>
  <c r="E957" i="5" s="1"/>
  <c r="G959" i="5"/>
  <c r="H959" i="5"/>
  <c r="G951" i="5"/>
  <c r="H951" i="5"/>
  <c r="G948" i="5"/>
  <c r="H948" i="5"/>
  <c r="G930" i="5"/>
  <c r="G928" i="5"/>
  <c r="H928" i="5"/>
  <c r="E948" i="5"/>
  <c r="E928" i="5"/>
  <c r="E951" i="5"/>
  <c r="E950" i="5" s="1"/>
  <c r="G883" i="5"/>
  <c r="H883" i="5"/>
  <c r="E883" i="5"/>
  <c r="H886" i="5"/>
  <c r="G886" i="5"/>
  <c r="G867" i="5"/>
  <c r="H867" i="5"/>
  <c r="E886" i="5"/>
  <c r="E885" i="5" s="1"/>
  <c r="E867" i="5"/>
  <c r="H859" i="5"/>
  <c r="G857" i="5"/>
  <c r="H857" i="5"/>
  <c r="G845" i="5"/>
  <c r="E857" i="5"/>
  <c r="E845" i="5"/>
  <c r="E859" i="5"/>
  <c r="H838" i="5"/>
  <c r="G838" i="5"/>
  <c r="E838" i="5"/>
  <c r="E837" i="5" s="1"/>
  <c r="E836" i="5" s="1"/>
  <c r="G832" i="5"/>
  <c r="J832" i="5" s="1"/>
  <c r="H832" i="5"/>
  <c r="G829" i="5"/>
  <c r="H829" i="5"/>
  <c r="E829" i="5"/>
  <c r="G820" i="5"/>
  <c r="H820" i="5"/>
  <c r="E832" i="5"/>
  <c r="E831" i="5" s="1"/>
  <c r="E820" i="5"/>
  <c r="G805" i="5"/>
  <c r="H805" i="5"/>
  <c r="G803" i="5"/>
  <c r="H803" i="5"/>
  <c r="G800" i="5"/>
  <c r="H800" i="5"/>
  <c r="G798" i="5"/>
  <c r="H798" i="5"/>
  <c r="G795" i="5"/>
  <c r="H795" i="5"/>
  <c r="G793" i="5"/>
  <c r="H793" i="5"/>
  <c r="G775" i="5"/>
  <c r="H775" i="5"/>
  <c r="G770" i="5"/>
  <c r="J770" i="5" s="1"/>
  <c r="H770" i="5"/>
  <c r="E770" i="5"/>
  <c r="E805" i="5"/>
  <c r="E803" i="5"/>
  <c r="E800" i="5"/>
  <c r="E798" i="5"/>
  <c r="E795" i="5"/>
  <c r="E793" i="5"/>
  <c r="E775" i="5"/>
  <c r="G766" i="5"/>
  <c r="H766" i="5"/>
  <c r="G759" i="5"/>
  <c r="H759" i="5"/>
  <c r="G755" i="5"/>
  <c r="H755" i="5"/>
  <c r="E759" i="5"/>
  <c r="E755" i="5"/>
  <c r="E766" i="5"/>
  <c r="E765" i="5" s="1"/>
  <c r="G751" i="5"/>
  <c r="G741" i="5"/>
  <c r="H741" i="5"/>
  <c r="G739" i="5"/>
  <c r="H739" i="5"/>
  <c r="G736" i="5"/>
  <c r="H736" i="5"/>
  <c r="G734" i="5"/>
  <c r="H734" i="5"/>
  <c r="G731" i="5"/>
  <c r="H731" i="5"/>
  <c r="G727" i="5"/>
  <c r="H727" i="5"/>
  <c r="H704" i="5"/>
  <c r="G698" i="5"/>
  <c r="H698" i="5"/>
  <c r="J698" i="5" s="1"/>
  <c r="E736" i="5"/>
  <c r="E734" i="5"/>
  <c r="E731" i="5"/>
  <c r="E727" i="5" s="1"/>
  <c r="E704" i="5"/>
  <c r="E698" i="5"/>
  <c r="E739" i="5"/>
  <c r="E741" i="5"/>
  <c r="E751" i="5"/>
  <c r="I751" i="5" s="1"/>
  <c r="G689" i="5"/>
  <c r="H689" i="5"/>
  <c r="G684" i="5"/>
  <c r="G682" i="5"/>
  <c r="J682" i="5" s="1"/>
  <c r="H682" i="5"/>
  <c r="G677" i="5"/>
  <c r="H677" i="5"/>
  <c r="G646" i="5"/>
  <c r="E684" i="5"/>
  <c r="I684" i="5" s="1"/>
  <c r="E682" i="5"/>
  <c r="E677" i="5"/>
  <c r="E652" i="5"/>
  <c r="E646" i="5"/>
  <c r="E689" i="5"/>
  <c r="E688" i="5" s="1"/>
  <c r="E629" i="5"/>
  <c r="E628" i="5" s="1"/>
  <c r="H629" i="5"/>
  <c r="G612" i="5"/>
  <c r="H612" i="5"/>
  <c r="G626" i="5"/>
  <c r="H626" i="5"/>
  <c r="E626" i="5"/>
  <c r="G608" i="5"/>
  <c r="H608" i="5"/>
  <c r="G606" i="5"/>
  <c r="H606" i="5"/>
  <c r="G588" i="5"/>
  <c r="H588" i="5"/>
  <c r="E608" i="5"/>
  <c r="E606" i="5"/>
  <c r="G582" i="5"/>
  <c r="H582" i="5"/>
  <c r="G577" i="5"/>
  <c r="H577" i="5"/>
  <c r="H563" i="5"/>
  <c r="G557" i="5"/>
  <c r="H557" i="5"/>
  <c r="E563" i="5"/>
  <c r="E557" i="5"/>
  <c r="E582" i="5"/>
  <c r="E581" i="5" s="1"/>
  <c r="E577" i="5"/>
  <c r="G517" i="5"/>
  <c r="H516" i="5"/>
  <c r="G495" i="5"/>
  <c r="H495" i="5"/>
  <c r="G490" i="5"/>
  <c r="G489" i="5" s="1"/>
  <c r="J489" i="5" s="1"/>
  <c r="H490" i="5"/>
  <c r="E516" i="5"/>
  <c r="E495" i="5"/>
  <c r="E490" i="5"/>
  <c r="H475" i="5"/>
  <c r="E475" i="5"/>
  <c r="G483" i="5"/>
  <c r="H483" i="5"/>
  <c r="G471" i="5"/>
  <c r="H471" i="5"/>
  <c r="E483" i="5"/>
  <c r="E471" i="5"/>
  <c r="G412" i="5"/>
  <c r="H412" i="5"/>
  <c r="E412" i="5"/>
  <c r="G466" i="5"/>
  <c r="H466" i="5"/>
  <c r="G454" i="5"/>
  <c r="H454" i="5"/>
  <c r="G448" i="5"/>
  <c r="H448" i="5"/>
  <c r="G444" i="5"/>
  <c r="H444" i="5"/>
  <c r="G418" i="5"/>
  <c r="H418" i="5"/>
  <c r="E418" i="5"/>
  <c r="E466" i="5"/>
  <c r="E454" i="5"/>
  <c r="E448" i="5"/>
  <c r="E444" i="5"/>
  <c r="G392" i="5"/>
  <c r="H392" i="5"/>
  <c r="G395" i="5"/>
  <c r="G389" i="5"/>
  <c r="H389" i="5"/>
  <c r="G386" i="5"/>
  <c r="H386" i="5"/>
  <c r="G384" i="5"/>
  <c r="J384" i="5" s="1"/>
  <c r="H384" i="5"/>
  <c r="H380" i="5"/>
  <c r="G354" i="5"/>
  <c r="G348" i="5"/>
  <c r="H348" i="5"/>
  <c r="J348" i="5" s="1"/>
  <c r="E389" i="5"/>
  <c r="E395" i="5"/>
  <c r="I395" i="5" s="1"/>
  <c r="E392" i="5"/>
  <c r="E386" i="5"/>
  <c r="E384" i="5"/>
  <c r="E380" i="5"/>
  <c r="E354" i="5"/>
  <c r="G320" i="5"/>
  <c r="H320" i="5"/>
  <c r="G317" i="5"/>
  <c r="H317" i="5"/>
  <c r="G315" i="5"/>
  <c r="H315" i="5"/>
  <c r="G313" i="5"/>
  <c r="H313" i="5"/>
  <c r="G296" i="5"/>
  <c r="H296" i="5"/>
  <c r="G292" i="5"/>
  <c r="H292" i="5"/>
  <c r="G286" i="5"/>
  <c r="H286" i="5"/>
  <c r="G283" i="5"/>
  <c r="H283" i="5"/>
  <c r="G281" i="5"/>
  <c r="H281" i="5"/>
  <c r="G279" i="5"/>
  <c r="H279" i="5"/>
  <c r="G262" i="5"/>
  <c r="H262" i="5"/>
  <c r="G258" i="5"/>
  <c r="H258" i="5"/>
  <c r="H249" i="5"/>
  <c r="G231" i="5"/>
  <c r="H231" i="5"/>
  <c r="J231" i="5" s="1"/>
  <c r="G227" i="5"/>
  <c r="H227" i="5"/>
  <c r="J227" i="5" s="1"/>
  <c r="G221" i="5"/>
  <c r="H221" i="5"/>
  <c r="J221" i="5" s="1"/>
  <c r="G219" i="5"/>
  <c r="H219" i="5"/>
  <c r="J219" i="5" s="1"/>
  <c r="G216" i="5"/>
  <c r="H216" i="5"/>
  <c r="J216" i="5" s="1"/>
  <c r="G188" i="5"/>
  <c r="H188" i="5"/>
  <c r="J188" i="5" s="1"/>
  <c r="G185" i="5"/>
  <c r="H185" i="5"/>
  <c r="J185" i="5" s="1"/>
  <c r="G180" i="5"/>
  <c r="H180" i="5"/>
  <c r="J180" i="5" s="1"/>
  <c r="G178" i="5"/>
  <c r="H178" i="5"/>
  <c r="J178" i="5" s="1"/>
  <c r="G176" i="5"/>
  <c r="H176" i="5"/>
  <c r="J176" i="5" s="1"/>
  <c r="G157" i="5"/>
  <c r="J157" i="5" s="1"/>
  <c r="G151" i="5"/>
  <c r="H151" i="5"/>
  <c r="E151" i="5"/>
  <c r="G143" i="5"/>
  <c r="H143" i="5"/>
  <c r="J143" i="5" s="1"/>
  <c r="G140" i="5"/>
  <c r="H140" i="5"/>
  <c r="G136" i="5"/>
  <c r="H136" i="5"/>
  <c r="G120" i="5"/>
  <c r="H120" i="5"/>
  <c r="J120" i="5" s="1"/>
  <c r="G115" i="5"/>
  <c r="H115" i="5"/>
  <c r="J115" i="5" s="1"/>
  <c r="E140" i="5"/>
  <c r="E138" i="5"/>
  <c r="I138" i="5" s="1"/>
  <c r="E136" i="5"/>
  <c r="E120" i="5"/>
  <c r="E115" i="5"/>
  <c r="E143" i="5"/>
  <c r="E142" i="5" s="1"/>
  <c r="I142" i="5" s="1"/>
  <c r="G111" i="5"/>
  <c r="H111" i="5"/>
  <c r="E111" i="5"/>
  <c r="E110" i="5" s="1"/>
  <c r="G105" i="5"/>
  <c r="H105" i="5"/>
  <c r="E105" i="5"/>
  <c r="G100" i="5"/>
  <c r="H100" i="5"/>
  <c r="E100" i="5"/>
  <c r="G94" i="5"/>
  <c r="H94" i="5"/>
  <c r="E94" i="5"/>
  <c r="E93" i="5" s="1"/>
  <c r="E92" i="5" s="1"/>
  <c r="G88" i="5"/>
  <c r="G85" i="5"/>
  <c r="H85" i="5"/>
  <c r="G81" i="5"/>
  <c r="J81" i="5" s="1"/>
  <c r="H81" i="5"/>
  <c r="E81" i="5"/>
  <c r="E88" i="5"/>
  <c r="I88" i="5" s="1"/>
  <c r="E85" i="5"/>
  <c r="G65" i="5"/>
  <c r="H65" i="5"/>
  <c r="G62" i="5"/>
  <c r="H62" i="5"/>
  <c r="G60" i="5"/>
  <c r="H60" i="5"/>
  <c r="G56" i="5"/>
  <c r="H56" i="5"/>
  <c r="G30" i="5"/>
  <c r="G24" i="5"/>
  <c r="E24" i="5"/>
  <c r="I24" i="5" s="1"/>
  <c r="E65" i="5"/>
  <c r="E62" i="5"/>
  <c r="E60" i="5"/>
  <c r="E56" i="5"/>
  <c r="E30" i="5"/>
  <c r="I30" i="5" s="1"/>
  <c r="J60" i="5" l="1"/>
  <c r="J151" i="5"/>
  <c r="J258" i="5"/>
  <c r="J279" i="5"/>
  <c r="J283" i="5"/>
  <c r="J292" i="5"/>
  <c r="J313" i="5"/>
  <c r="J317" i="5"/>
  <c r="J262" i="5"/>
  <c r="J281" i="5"/>
  <c r="J286" i="5"/>
  <c r="J296" i="5"/>
  <c r="J315" i="5"/>
  <c r="J320" i="5"/>
  <c r="J820" i="5"/>
  <c r="G817" i="5"/>
  <c r="J817" i="5" s="1"/>
  <c r="J657" i="15"/>
  <c r="I657" i="15"/>
  <c r="E470" i="5"/>
  <c r="E8" i="15"/>
  <c r="E7" i="15" s="1"/>
  <c r="E5" i="15" s="1"/>
  <c r="H556" i="5"/>
  <c r="H8" i="15"/>
  <c r="H470" i="5"/>
  <c r="G556" i="5"/>
  <c r="J556" i="5" s="1"/>
  <c r="H802" i="5"/>
  <c r="G470" i="5"/>
  <c r="H489" i="5"/>
  <c r="E802" i="5"/>
  <c r="E556" i="5"/>
  <c r="E555" i="5" s="1"/>
  <c r="E554" i="5" s="1"/>
  <c r="E489" i="5"/>
  <c r="E488" i="5" s="1"/>
  <c r="E487" i="5" s="1"/>
  <c r="G802" i="5"/>
  <c r="E816" i="5"/>
  <c r="I140" i="5"/>
  <c r="I348" i="5"/>
  <c r="I384" i="5"/>
  <c r="I389" i="5"/>
  <c r="I444" i="5"/>
  <c r="I454" i="5"/>
  <c r="I495" i="5"/>
  <c r="I557" i="5"/>
  <c r="I626" i="5"/>
  <c r="H628" i="5"/>
  <c r="I629" i="5"/>
  <c r="I682" i="5"/>
  <c r="I727" i="5"/>
  <c r="I734" i="5"/>
  <c r="I739" i="5"/>
  <c r="I755" i="5"/>
  <c r="H765" i="5"/>
  <c r="I766" i="5"/>
  <c r="I775" i="5"/>
  <c r="I795" i="5"/>
  <c r="I800" i="5"/>
  <c r="I805" i="5"/>
  <c r="I820" i="5"/>
  <c r="I859" i="5"/>
  <c r="I883" i="5"/>
  <c r="I948" i="5"/>
  <c r="H958" i="5"/>
  <c r="I959" i="5"/>
  <c r="H987" i="5"/>
  <c r="H986" i="5" s="1"/>
  <c r="I988" i="5"/>
  <c r="I1000" i="5"/>
  <c r="H93" i="5"/>
  <c r="I93" i="5" s="1"/>
  <c r="I94" i="5"/>
  <c r="I412" i="5"/>
  <c r="I471" i="5"/>
  <c r="H581" i="5"/>
  <c r="I582" i="5"/>
  <c r="I588" i="5"/>
  <c r="I608" i="5"/>
  <c r="I652" i="5"/>
  <c r="I698" i="5"/>
  <c r="H831" i="5"/>
  <c r="I832" i="5"/>
  <c r="H837" i="5"/>
  <c r="I838" i="5"/>
  <c r="I928" i="5"/>
  <c r="I965" i="5"/>
  <c r="E991" i="5"/>
  <c r="I991" i="5" s="1"/>
  <c r="I992" i="5"/>
  <c r="I1007" i="5"/>
  <c r="I1026" i="5"/>
  <c r="I1036" i="5"/>
  <c r="I1049" i="5"/>
  <c r="H1056" i="5"/>
  <c r="I1057" i="5"/>
  <c r="I62" i="5"/>
  <c r="I100" i="5"/>
  <c r="I60" i="5"/>
  <c r="I386" i="5"/>
  <c r="I418" i="5"/>
  <c r="I448" i="5"/>
  <c r="I466" i="5"/>
  <c r="I475" i="5"/>
  <c r="I490" i="5"/>
  <c r="I516" i="5"/>
  <c r="I563" i="5"/>
  <c r="I612" i="5"/>
  <c r="I677" i="5"/>
  <c r="I731" i="5"/>
  <c r="I736" i="5"/>
  <c r="I741" i="5"/>
  <c r="I759" i="5"/>
  <c r="I770" i="5"/>
  <c r="I793" i="5"/>
  <c r="I798" i="5"/>
  <c r="I803" i="5"/>
  <c r="I857" i="5"/>
  <c r="H885" i="5"/>
  <c r="I886" i="5"/>
  <c r="H950" i="5"/>
  <c r="I951" i="5"/>
  <c r="H1052" i="5"/>
  <c r="I1053" i="5"/>
  <c r="I56" i="5"/>
  <c r="I85" i="5"/>
  <c r="I65" i="5"/>
  <c r="I136" i="5"/>
  <c r="I81" i="5"/>
  <c r="I105" i="5"/>
  <c r="I380" i="5"/>
  <c r="I392" i="5"/>
  <c r="H391" i="5"/>
  <c r="I483" i="5"/>
  <c r="I577" i="5"/>
  <c r="I606" i="5"/>
  <c r="H688" i="5"/>
  <c r="I689" i="5"/>
  <c r="I704" i="5"/>
  <c r="I829" i="5"/>
  <c r="I867" i="5"/>
  <c r="H980" i="5"/>
  <c r="I981" i="5"/>
  <c r="I996" i="5"/>
  <c r="H1015" i="5"/>
  <c r="I1016" i="5"/>
  <c r="H1020" i="5"/>
  <c r="I1021" i="5"/>
  <c r="I1047" i="5"/>
  <c r="I1038" i="5"/>
  <c r="I180" i="5"/>
  <c r="I219" i="5"/>
  <c r="I258" i="5"/>
  <c r="I283" i="5"/>
  <c r="I317" i="5"/>
  <c r="H110" i="5"/>
  <c r="I111" i="5"/>
  <c r="I115" i="5"/>
  <c r="I143" i="5"/>
  <c r="I178" i="5"/>
  <c r="I185" i="5"/>
  <c r="I216" i="5"/>
  <c r="I221" i="5"/>
  <c r="I231" i="5"/>
  <c r="I120" i="5"/>
  <c r="I176" i="5"/>
  <c r="I188" i="5"/>
  <c r="I227" i="5"/>
  <c r="I249" i="5"/>
  <c r="I197" i="5"/>
  <c r="I151" i="5"/>
  <c r="I279" i="5"/>
  <c r="I292" i="5"/>
  <c r="I313" i="5"/>
  <c r="I262" i="5"/>
  <c r="I281" i="5"/>
  <c r="H285" i="5"/>
  <c r="J285" i="5" s="1"/>
  <c r="I286" i="5"/>
  <c r="I296" i="5"/>
  <c r="I315" i="5"/>
  <c r="H319" i="5"/>
  <c r="I320" i="5"/>
  <c r="F65" i="3"/>
  <c r="F64" i="3" s="1"/>
  <c r="E347" i="5"/>
  <c r="H23" i="5"/>
  <c r="G845" i="15"/>
  <c r="G915" i="15"/>
  <c r="G987" i="5"/>
  <c r="G688" i="5"/>
  <c r="G837" i="5"/>
  <c r="G836" i="5" s="1"/>
  <c r="G950" i="5"/>
  <c r="G980" i="5"/>
  <c r="G1056" i="5"/>
  <c r="H99" i="5"/>
  <c r="G93" i="5"/>
  <c r="G92" i="5" s="1"/>
  <c r="G581" i="5"/>
  <c r="G859" i="5"/>
  <c r="G1015" i="5"/>
  <c r="G1052" i="5"/>
  <c r="G516" i="5"/>
  <c r="G629" i="5"/>
  <c r="G628" i="5" s="1"/>
  <c r="G831" i="5"/>
  <c r="J831" i="5" s="1"/>
  <c r="G885" i="5"/>
  <c r="G958" i="5"/>
  <c r="G991" i="5"/>
  <c r="G1020" i="5"/>
  <c r="G249" i="5"/>
  <c r="J249" i="5" s="1"/>
  <c r="G285" i="5"/>
  <c r="G319" i="5"/>
  <c r="G765" i="5"/>
  <c r="G110" i="5"/>
  <c r="G99" i="5"/>
  <c r="H995" i="5"/>
  <c r="H1006" i="5"/>
  <c r="G1025" i="5"/>
  <c r="G995" i="5"/>
  <c r="H738" i="5"/>
  <c r="H964" i="5"/>
  <c r="H218" i="5"/>
  <c r="J218" i="5" s="1"/>
  <c r="H611" i="5"/>
  <c r="G226" i="5"/>
  <c r="G64" i="5"/>
  <c r="G391" i="5"/>
  <c r="G450" i="5"/>
  <c r="G754" i="5"/>
  <c r="H866" i="5"/>
  <c r="E769" i="5"/>
  <c r="E768" i="5" s="1"/>
  <c r="H769" i="5"/>
  <c r="H768" i="5" s="1"/>
  <c r="H114" i="5"/>
  <c r="G187" i="5"/>
  <c r="G218" i="5"/>
  <c r="H226" i="5"/>
  <c r="E450" i="5"/>
  <c r="E738" i="5"/>
  <c r="E697" i="5"/>
  <c r="E1006" i="5"/>
  <c r="E1005" i="5" s="1"/>
  <c r="G1035" i="5"/>
  <c r="E964" i="5"/>
  <c r="E963" i="5" s="1"/>
  <c r="E962" i="5" s="1"/>
  <c r="H257" i="5"/>
  <c r="J257" i="5" s="1"/>
  <c r="H411" i="5"/>
  <c r="E411" i="5"/>
  <c r="G150" i="5"/>
  <c r="H291" i="5"/>
  <c r="E391" i="5"/>
  <c r="H587" i="5"/>
  <c r="E611" i="5"/>
  <c r="E610" i="5" s="1"/>
  <c r="E754" i="5"/>
  <c r="E753" i="5" s="1"/>
  <c r="H1025" i="5"/>
  <c r="G257" i="5"/>
  <c r="E64" i="5"/>
  <c r="H80" i="5"/>
  <c r="H697" i="5"/>
  <c r="E844" i="5"/>
  <c r="E843" i="5" s="1"/>
  <c r="E866" i="5"/>
  <c r="E865" i="5" s="1"/>
  <c r="E1025" i="5"/>
  <c r="E1024" i="5" s="1"/>
  <c r="E1018" i="5" s="1"/>
  <c r="E23" i="5"/>
  <c r="E469" i="5"/>
  <c r="E468" i="5" s="1"/>
  <c r="E587" i="5"/>
  <c r="E586" i="5" s="1"/>
  <c r="G866" i="5"/>
  <c r="G738" i="5"/>
  <c r="E1035" i="5"/>
  <c r="H1035" i="5"/>
  <c r="G1006" i="5"/>
  <c r="E995" i="5"/>
  <c r="E994" i="5" s="1"/>
  <c r="G964" i="5"/>
  <c r="J964" i="5" s="1"/>
  <c r="G927" i="5"/>
  <c r="E927" i="5"/>
  <c r="E926" i="5" s="1"/>
  <c r="G844" i="5"/>
  <c r="G769" i="5"/>
  <c r="J769" i="5" s="1"/>
  <c r="H754" i="5"/>
  <c r="G697" i="5"/>
  <c r="G645" i="5"/>
  <c r="J645" i="5" s="1"/>
  <c r="E645" i="5"/>
  <c r="E644" i="5" s="1"/>
  <c r="E639" i="5" s="1"/>
  <c r="G611" i="5"/>
  <c r="G587" i="5"/>
  <c r="H450" i="5"/>
  <c r="G411" i="5"/>
  <c r="G347" i="5"/>
  <c r="G291" i="5"/>
  <c r="H196" i="5"/>
  <c r="H187" i="5"/>
  <c r="J187" i="5" s="1"/>
  <c r="E150" i="5"/>
  <c r="G114" i="5"/>
  <c r="E114" i="5"/>
  <c r="E113" i="5" s="1"/>
  <c r="E99" i="5"/>
  <c r="E98" i="5" s="1"/>
  <c r="G80" i="5"/>
  <c r="J80" i="5" s="1"/>
  <c r="E80" i="5"/>
  <c r="E79" i="5" s="1"/>
  <c r="E78" i="5" s="1"/>
  <c r="H64" i="5"/>
  <c r="G23" i="5"/>
  <c r="G10" i="5"/>
  <c r="G16" i="5"/>
  <c r="E16" i="5"/>
  <c r="I16" i="5" s="1"/>
  <c r="E10" i="5"/>
  <c r="I399" i="12"/>
  <c r="A4" i="5"/>
  <c r="H930" i="5"/>
  <c r="H845" i="5"/>
  <c r="J697" i="5" l="1"/>
  <c r="J23" i="5"/>
  <c r="J114" i="5"/>
  <c r="J319" i="5"/>
  <c r="I203" i="12"/>
  <c r="J203" i="12"/>
  <c r="J226" i="5"/>
  <c r="I52" i="12"/>
  <c r="J52" i="12"/>
  <c r="I518" i="12"/>
  <c r="J518" i="12"/>
  <c r="J291" i="5"/>
  <c r="H7" i="15"/>
  <c r="I8" i="15"/>
  <c r="H92" i="5"/>
  <c r="I92" i="5" s="1"/>
  <c r="G149" i="5"/>
  <c r="E986" i="5"/>
  <c r="I986" i="5" s="1"/>
  <c r="G644" i="5"/>
  <c r="J644" i="5" s="1"/>
  <c r="I697" i="5"/>
  <c r="H586" i="5"/>
  <c r="H585" i="5" s="1"/>
  <c r="I587" i="5"/>
  <c r="H865" i="5"/>
  <c r="I866" i="5"/>
  <c r="I23" i="5"/>
  <c r="H1019" i="5"/>
  <c r="I1020" i="5"/>
  <c r="I980" i="5"/>
  <c r="I391" i="5"/>
  <c r="H836" i="5"/>
  <c r="I837" i="5"/>
  <c r="I765" i="5"/>
  <c r="I64" i="5"/>
  <c r="H927" i="5"/>
  <c r="I930" i="5"/>
  <c r="H753" i="5"/>
  <c r="I754" i="5"/>
  <c r="H1024" i="5"/>
  <c r="I1025" i="5"/>
  <c r="I769" i="5"/>
  <c r="H963" i="5"/>
  <c r="I964" i="5"/>
  <c r="I688" i="5"/>
  <c r="I885" i="5"/>
  <c r="H1055" i="5"/>
  <c r="I1056" i="5"/>
  <c r="H957" i="5"/>
  <c r="I958" i="5"/>
  <c r="I628" i="5"/>
  <c r="I450" i="5"/>
  <c r="H844" i="5"/>
  <c r="I845" i="5"/>
  <c r="H1034" i="5"/>
  <c r="I1035" i="5"/>
  <c r="H79" i="5"/>
  <c r="I79" i="5" s="1"/>
  <c r="I80" i="5"/>
  <c r="I411" i="5"/>
  <c r="I489" i="5"/>
  <c r="I738" i="5"/>
  <c r="H1005" i="5"/>
  <c r="I1006" i="5"/>
  <c r="I950" i="5"/>
  <c r="I802" i="5"/>
  <c r="I581" i="5"/>
  <c r="I987" i="5"/>
  <c r="H816" i="5"/>
  <c r="I817" i="5"/>
  <c r="H469" i="5"/>
  <c r="I470" i="5"/>
  <c r="H555" i="5"/>
  <c r="I556" i="5"/>
  <c r="H610" i="5"/>
  <c r="I611" i="5"/>
  <c r="H994" i="5"/>
  <c r="I995" i="5"/>
  <c r="H98" i="5"/>
  <c r="I98" i="5" s="1"/>
  <c r="I99" i="5"/>
  <c r="I1015" i="5"/>
  <c r="H1051" i="5"/>
  <c r="I1052" i="5"/>
  <c r="I831" i="5"/>
  <c r="I187" i="5"/>
  <c r="H256" i="5"/>
  <c r="J256" i="5" s="1"/>
  <c r="I257" i="5"/>
  <c r="I285" i="5"/>
  <c r="H113" i="5"/>
  <c r="I114" i="5"/>
  <c r="I218" i="5"/>
  <c r="I319" i="5"/>
  <c r="H290" i="5"/>
  <c r="I291" i="5"/>
  <c r="H150" i="5"/>
  <c r="I157" i="5"/>
  <c r="I196" i="5"/>
  <c r="I110" i="5"/>
  <c r="H225" i="5"/>
  <c r="I226" i="5"/>
  <c r="E9" i="5"/>
  <c r="E8" i="5" s="1"/>
  <c r="E7" i="5" s="1"/>
  <c r="E6" i="5" s="1"/>
  <c r="G986" i="5"/>
  <c r="E346" i="5"/>
  <c r="H488" i="5"/>
  <c r="H487" i="5" s="1"/>
  <c r="G346" i="5"/>
  <c r="E842" i="5"/>
  <c r="G98" i="5"/>
  <c r="G197" i="5"/>
  <c r="J197" i="5" s="1"/>
  <c r="G844" i="15"/>
  <c r="G963" i="5"/>
  <c r="J963" i="5" s="1"/>
  <c r="G994" i="5"/>
  <c r="G555" i="5"/>
  <c r="J555" i="5" s="1"/>
  <c r="G843" i="5"/>
  <c r="G816" i="5"/>
  <c r="J816" i="5" s="1"/>
  <c r="G753" i="5"/>
  <c r="G957" i="5"/>
  <c r="G79" i="5"/>
  <c r="J79" i="5" s="1"/>
  <c r="G768" i="5"/>
  <c r="J768" i="5" s="1"/>
  <c r="G1019" i="5"/>
  <c r="G469" i="5"/>
  <c r="G586" i="5"/>
  <c r="G1024" i="5"/>
  <c r="G1051" i="5"/>
  <c r="G1055" i="5"/>
  <c r="G610" i="5"/>
  <c r="G926" i="5"/>
  <c r="G1005" i="5"/>
  <c r="G865" i="5"/>
  <c r="G1034" i="5"/>
  <c r="G290" i="5"/>
  <c r="G256" i="5"/>
  <c r="G225" i="5"/>
  <c r="G113" i="5"/>
  <c r="G488" i="5"/>
  <c r="G22" i="5"/>
  <c r="H410" i="5"/>
  <c r="E22" i="5"/>
  <c r="E149" i="5"/>
  <c r="H696" i="5"/>
  <c r="H195" i="5"/>
  <c r="E696" i="5"/>
  <c r="E638" i="5" s="1"/>
  <c r="E410" i="5"/>
  <c r="G696" i="5"/>
  <c r="J696" i="5" s="1"/>
  <c r="G9" i="5"/>
  <c r="G410" i="5"/>
  <c r="H10" i="5"/>
  <c r="H22" i="5"/>
  <c r="H354" i="5"/>
  <c r="E585" i="5"/>
  <c r="J22" i="5" l="1"/>
  <c r="J290" i="5"/>
  <c r="J113" i="5"/>
  <c r="J225" i="5"/>
  <c r="H149" i="5"/>
  <c r="J149" i="5" s="1"/>
  <c r="J150" i="5"/>
  <c r="G487" i="5"/>
  <c r="J487" i="5" s="1"/>
  <c r="J488" i="5"/>
  <c r="H5" i="15"/>
  <c r="I7" i="15"/>
  <c r="E985" i="5"/>
  <c r="H1018" i="5"/>
  <c r="I1018" i="5" s="1"/>
  <c r="H985" i="5"/>
  <c r="H78" i="5"/>
  <c r="I610" i="5"/>
  <c r="I1005" i="5"/>
  <c r="H1033" i="5"/>
  <c r="H843" i="5"/>
  <c r="I844" i="5"/>
  <c r="I753" i="5"/>
  <c r="I22" i="5"/>
  <c r="I410" i="5"/>
  <c r="H9" i="5"/>
  <c r="I10" i="5"/>
  <c r="I1051" i="5"/>
  <c r="I994" i="5"/>
  <c r="I816" i="5"/>
  <c r="I1024" i="5"/>
  <c r="I1019" i="5"/>
  <c r="I586" i="5"/>
  <c r="I696" i="5"/>
  <c r="I585" i="5"/>
  <c r="I488" i="5"/>
  <c r="H468" i="5"/>
  <c r="I469" i="5"/>
  <c r="I1055" i="5"/>
  <c r="I768" i="5"/>
  <c r="I836" i="5"/>
  <c r="I865" i="5"/>
  <c r="H347" i="5"/>
  <c r="J347" i="5" s="1"/>
  <c r="I354" i="5"/>
  <c r="H554" i="5"/>
  <c r="I555" i="5"/>
  <c r="I957" i="5"/>
  <c r="H962" i="5"/>
  <c r="I963" i="5"/>
  <c r="H926" i="5"/>
  <c r="I927" i="5"/>
  <c r="I290" i="5"/>
  <c r="I225" i="5"/>
  <c r="I256" i="5"/>
  <c r="H255" i="5"/>
  <c r="J255" i="5" s="1"/>
  <c r="I150" i="5"/>
  <c r="I195" i="5"/>
  <c r="I113" i="5"/>
  <c r="G639" i="5"/>
  <c r="G638" i="5" s="1"/>
  <c r="E345" i="5"/>
  <c r="G1018" i="5"/>
  <c r="G78" i="5"/>
  <c r="J78" i="5" s="1"/>
  <c r="G468" i="5"/>
  <c r="G842" i="5"/>
  <c r="G196" i="5"/>
  <c r="J196" i="5" s="1"/>
  <c r="G843" i="15"/>
  <c r="G1033" i="5"/>
  <c r="G585" i="5"/>
  <c r="G985" i="5"/>
  <c r="G554" i="5"/>
  <c r="J554" i="5" s="1"/>
  <c r="G962" i="5"/>
  <c r="J962" i="5" s="1"/>
  <c r="G255" i="5"/>
  <c r="G8" i="5"/>
  <c r="G7" i="7"/>
  <c r="E91" i="5"/>
  <c r="E90" i="5" s="1"/>
  <c r="H91" i="5"/>
  <c r="G345" i="5"/>
  <c r="J21" i="5" l="1"/>
  <c r="I149" i="5"/>
  <c r="I5" i="15"/>
  <c r="I985" i="5"/>
  <c r="I78" i="5"/>
  <c r="I468" i="5"/>
  <c r="I962" i="5"/>
  <c r="I347" i="5"/>
  <c r="H346" i="5"/>
  <c r="J20" i="5"/>
  <c r="I21" i="5"/>
  <c r="I926" i="5"/>
  <c r="I554" i="5"/>
  <c r="H8" i="5"/>
  <c r="J8" i="5" s="1"/>
  <c r="I9" i="5"/>
  <c r="I487" i="5"/>
  <c r="I843" i="5"/>
  <c r="H842" i="5"/>
  <c r="H254" i="5"/>
  <c r="I255" i="5"/>
  <c r="H90" i="5"/>
  <c r="I91" i="5"/>
  <c r="G842" i="15"/>
  <c r="G195" i="5"/>
  <c r="J195" i="5" s="1"/>
  <c r="G344" i="5"/>
  <c r="G254" i="5"/>
  <c r="G7" i="5"/>
  <c r="F367" i="3"/>
  <c r="F366" i="3" s="1"/>
  <c r="F365" i="3"/>
  <c r="F364" i="3" s="1"/>
  <c r="F362" i="3"/>
  <c r="F361" i="3" s="1"/>
  <c r="F11" i="13"/>
  <c r="H345" i="5" l="1"/>
  <c r="J345" i="5" s="1"/>
  <c r="J346" i="5"/>
  <c r="J254" i="5"/>
  <c r="I20" i="5"/>
  <c r="I842" i="5"/>
  <c r="H7" i="5"/>
  <c r="J7" i="5" s="1"/>
  <c r="I8" i="5"/>
  <c r="I346" i="5"/>
  <c r="I90" i="5"/>
  <c r="I254" i="5"/>
  <c r="F360" i="3"/>
  <c r="F359" i="3" s="1"/>
  <c r="F358" i="3" s="1"/>
  <c r="G91" i="5"/>
  <c r="J91" i="5" s="1"/>
  <c r="G6" i="5"/>
  <c r="F53" i="3"/>
  <c r="I345" i="5" l="1"/>
  <c r="H6" i="5"/>
  <c r="J6" i="5" s="1"/>
  <c r="I7" i="5"/>
  <c r="G90" i="5"/>
  <c r="J3" i="10"/>
  <c r="G5" i="5" l="1"/>
  <c r="J90" i="5"/>
  <c r="I6" i="5"/>
  <c r="H9" i="9" l="1"/>
  <c r="I9" i="9"/>
  <c r="F11" i="9"/>
  <c r="F12" i="9"/>
  <c r="F16" i="9"/>
  <c r="F15" i="9" s="1"/>
  <c r="F18" i="9"/>
  <c r="F17" i="9" s="1"/>
  <c r="F20" i="9"/>
  <c r="F21" i="9"/>
  <c r="F22" i="9"/>
  <c r="F25" i="9"/>
  <c r="F26" i="9"/>
  <c r="F27" i="9"/>
  <c r="F31" i="9"/>
  <c r="F30" i="9" s="1"/>
  <c r="F35" i="9"/>
  <c r="F33" i="9" s="1"/>
  <c r="F37" i="9"/>
  <c r="F38" i="9"/>
  <c r="F41" i="9"/>
  <c r="F42" i="9"/>
  <c r="F45" i="9"/>
  <c r="F44" i="9" s="1"/>
  <c r="F47" i="9"/>
  <c r="F46" i="9" s="1"/>
  <c r="F51" i="9"/>
  <c r="F50" i="9" s="1"/>
  <c r="F53" i="9"/>
  <c r="F55" i="9"/>
  <c r="F58" i="9"/>
  <c r="F57" i="9" s="1"/>
  <c r="F9" i="9"/>
  <c r="F8" i="9" s="1"/>
  <c r="I8" i="9" l="1"/>
  <c r="J8" i="9" s="1"/>
  <c r="J9" i="9"/>
  <c r="F29" i="9"/>
  <c r="F24" i="9"/>
  <c r="F23" i="9" s="1"/>
  <c r="F52" i="9"/>
  <c r="F49" i="9" s="1"/>
  <c r="F48" i="9" s="1"/>
  <c r="H8" i="9"/>
  <c r="F19" i="9"/>
  <c r="F10" i="9"/>
  <c r="F36" i="9"/>
  <c r="F40" i="9"/>
  <c r="F39" i="9" s="1"/>
  <c r="F43" i="9"/>
  <c r="G8" i="9"/>
  <c r="I575" i="12" l="1"/>
  <c r="J575" i="12"/>
  <c r="F7" i="9"/>
  <c r="F32" i="9"/>
  <c r="I530" i="12"/>
  <c r="I67" i="12"/>
  <c r="H128" i="3"/>
  <c r="H238" i="3"/>
  <c r="H241" i="3"/>
  <c r="H240" i="3" s="1"/>
  <c r="H500" i="3"/>
  <c r="J67" i="12"/>
  <c r="I143" i="12" l="1"/>
  <c r="J143" i="12"/>
  <c r="F6" i="9"/>
  <c r="G525" i="3"/>
  <c r="J577" i="12"/>
  <c r="J576" i="12"/>
  <c r="G523" i="3"/>
  <c r="I344" i="12" l="1"/>
  <c r="J344" i="12"/>
  <c r="I574" i="12"/>
  <c r="J574" i="12"/>
  <c r="I22" i="12"/>
  <c r="J22" i="12"/>
  <c r="I525" i="3"/>
  <c r="K525" i="3" s="1"/>
  <c r="I577" i="12"/>
  <c r="I523" i="3"/>
  <c r="I576" i="12"/>
  <c r="G522" i="3"/>
  <c r="F5" i="9"/>
  <c r="H523" i="3"/>
  <c r="H506" i="3"/>
  <c r="H384" i="3"/>
  <c r="J179" i="12"/>
  <c r="I422" i="12"/>
  <c r="I506" i="12"/>
  <c r="I505" i="12"/>
  <c r="J498" i="12"/>
  <c r="I319" i="3"/>
  <c r="I286" i="3"/>
  <c r="I470" i="12" l="1"/>
  <c r="J470" i="12"/>
  <c r="I480" i="12"/>
  <c r="J480" i="12"/>
  <c r="I494" i="12"/>
  <c r="J494" i="12"/>
  <c r="I529" i="12"/>
  <c r="J529" i="12"/>
  <c r="I212" i="12"/>
  <c r="J212" i="12"/>
  <c r="I472" i="12"/>
  <c r="J472" i="12"/>
  <c r="I482" i="12"/>
  <c r="J482" i="12"/>
  <c r="I496" i="12"/>
  <c r="J496" i="12"/>
  <c r="I516" i="12"/>
  <c r="J516" i="12"/>
  <c r="I555" i="12"/>
  <c r="J555" i="12"/>
  <c r="I465" i="12"/>
  <c r="J465" i="12"/>
  <c r="I366" i="12"/>
  <c r="J366" i="12"/>
  <c r="I467" i="12"/>
  <c r="J467" i="12"/>
  <c r="I479" i="12"/>
  <c r="J479" i="12"/>
  <c r="I491" i="12"/>
  <c r="J491" i="12"/>
  <c r="I201" i="12"/>
  <c r="J201" i="12"/>
  <c r="I223" i="12"/>
  <c r="J223" i="12"/>
  <c r="I522" i="3"/>
  <c r="K523" i="3"/>
  <c r="I317" i="3"/>
  <c r="K317" i="3" s="1"/>
  <c r="I498" i="12"/>
  <c r="I357" i="3"/>
  <c r="K357" i="3" s="1"/>
  <c r="I511" i="12"/>
  <c r="I501" i="12"/>
  <c r="I179" i="12"/>
  <c r="I312" i="3"/>
  <c r="K312" i="3" s="1"/>
  <c r="I484" i="12"/>
  <c r="J523" i="3"/>
  <c r="J503" i="12"/>
  <c r="G384" i="3"/>
  <c r="G506" i="3"/>
  <c r="I506" i="3"/>
  <c r="K506" i="3" s="1"/>
  <c r="H286" i="3"/>
  <c r="K286" i="3" s="1"/>
  <c r="K301" i="3"/>
  <c r="H319" i="3"/>
  <c r="K319" i="3" s="1"/>
  <c r="I384" i="3"/>
  <c r="K384" i="3" s="1"/>
  <c r="H522" i="3"/>
  <c r="I344" i="3"/>
  <c r="H344" i="3"/>
  <c r="H343" i="3" s="1"/>
  <c r="F355" i="3"/>
  <c r="F354" i="3" s="1"/>
  <c r="H350" i="3"/>
  <c r="I350" i="3"/>
  <c r="F350" i="3"/>
  <c r="G349" i="3"/>
  <c r="H349" i="3"/>
  <c r="I349" i="3"/>
  <c r="F349" i="3"/>
  <c r="H335" i="3"/>
  <c r="I335" i="3"/>
  <c r="F335" i="3"/>
  <c r="H327" i="3"/>
  <c r="I327" i="3"/>
  <c r="H325" i="3"/>
  <c r="I325" i="3"/>
  <c r="F327" i="3"/>
  <c r="G322" i="3"/>
  <c r="H322" i="3"/>
  <c r="I322" i="3"/>
  <c r="G321" i="3"/>
  <c r="H321" i="3"/>
  <c r="I321" i="3"/>
  <c r="F321" i="3"/>
  <c r="F322" i="3"/>
  <c r="G319" i="3"/>
  <c r="F319" i="3"/>
  <c r="G317" i="3"/>
  <c r="H315" i="3"/>
  <c r="I315" i="3"/>
  <c r="F315" i="3"/>
  <c r="F314" i="3" s="1"/>
  <c r="G310" i="3"/>
  <c r="H310" i="3"/>
  <c r="G308" i="3"/>
  <c r="H308" i="3"/>
  <c r="F308" i="3"/>
  <c r="H297" i="3"/>
  <c r="I297" i="3"/>
  <c r="F297" i="3"/>
  <c r="G286" i="3"/>
  <c r="F286" i="3"/>
  <c r="K315" i="3" l="1"/>
  <c r="K297" i="3"/>
  <c r="K522" i="3"/>
  <c r="K322" i="3"/>
  <c r="K325" i="3"/>
  <c r="I343" i="3"/>
  <c r="K343" i="3" s="1"/>
  <c r="K344" i="3"/>
  <c r="K321" i="3"/>
  <c r="I178" i="12"/>
  <c r="J178" i="12"/>
  <c r="I493" i="12"/>
  <c r="J493" i="12"/>
  <c r="K327" i="3"/>
  <c r="K335" i="3"/>
  <c r="K349" i="3"/>
  <c r="K350" i="3"/>
  <c r="I500" i="12"/>
  <c r="J500" i="12"/>
  <c r="I497" i="12"/>
  <c r="J497" i="12"/>
  <c r="J499" i="12"/>
  <c r="I503" i="12"/>
  <c r="J506" i="3"/>
  <c r="J384" i="3"/>
  <c r="G312" i="3"/>
  <c r="G357" i="3"/>
  <c r="J322" i="3"/>
  <c r="J349" i="3"/>
  <c r="J351" i="3"/>
  <c r="J522" i="3"/>
  <c r="J301" i="3"/>
  <c r="J317" i="3"/>
  <c r="J355" i="3"/>
  <c r="J286" i="3"/>
  <c r="J308" i="3"/>
  <c r="J321" i="3"/>
  <c r="J310" i="3"/>
  <c r="J319" i="3"/>
  <c r="G325" i="3"/>
  <c r="I314" i="3"/>
  <c r="I354" i="3"/>
  <c r="H354" i="3"/>
  <c r="H314" i="3"/>
  <c r="F344" i="3"/>
  <c r="F343" i="3" s="1"/>
  <c r="F342" i="3" s="1"/>
  <c r="G344" i="3"/>
  <c r="G354" i="3"/>
  <c r="G350" i="3"/>
  <c r="G335" i="3"/>
  <c r="F325" i="3"/>
  <c r="G327" i="3"/>
  <c r="J312" i="3"/>
  <c r="G315" i="3"/>
  <c r="I310" i="3"/>
  <c r="K310" i="3" s="1"/>
  <c r="F310" i="3"/>
  <c r="I308" i="3"/>
  <c r="K308" i="3" s="1"/>
  <c r="G297" i="3"/>
  <c r="K354" i="3" l="1"/>
  <c r="K314" i="3"/>
  <c r="I499" i="12"/>
  <c r="J350" i="3"/>
  <c r="J335" i="3"/>
  <c r="J325" i="3"/>
  <c r="J327" i="3"/>
  <c r="J297" i="3"/>
  <c r="G314" i="3"/>
  <c r="G343" i="3"/>
  <c r="J315" i="3"/>
  <c r="J314" i="3"/>
  <c r="J354" i="3"/>
  <c r="J344" i="3"/>
  <c r="I342" i="3"/>
  <c r="H342" i="3"/>
  <c r="I187" i="3"/>
  <c r="I183" i="3"/>
  <c r="I2" i="3"/>
  <c r="F187" i="3"/>
  <c r="F2" i="3"/>
  <c r="F63" i="3"/>
  <c r="F62" i="3" s="1"/>
  <c r="F61" i="3" s="1"/>
  <c r="F59" i="3"/>
  <c r="F58" i="3" s="1"/>
  <c r="F57" i="3" s="1"/>
  <c r="F55" i="3"/>
  <c r="F54" i="3" s="1"/>
  <c r="F52" i="3"/>
  <c r="F51" i="3"/>
  <c r="F48" i="3"/>
  <c r="F45" i="3"/>
  <c r="F44" i="3"/>
  <c r="F43" i="3"/>
  <c r="F41" i="3"/>
  <c r="F39" i="3"/>
  <c r="F38" i="3"/>
  <c r="F37" i="3"/>
  <c r="F35" i="3"/>
  <c r="F34" i="3"/>
  <c r="F33" i="3"/>
  <c r="F32" i="3"/>
  <c r="F31" i="3"/>
  <c r="F29" i="3"/>
  <c r="F28" i="3"/>
  <c r="F28" i="10" s="1"/>
  <c r="F27" i="3"/>
  <c r="F26" i="3"/>
  <c r="F25" i="3"/>
  <c r="F24" i="3"/>
  <c r="F22" i="3"/>
  <c r="F21" i="3"/>
  <c r="F19" i="3"/>
  <c r="F10" i="3"/>
  <c r="K342" i="3" l="1"/>
  <c r="G342" i="3"/>
  <c r="J343" i="3"/>
  <c r="F23" i="3"/>
  <c r="F40" i="3"/>
  <c r="J342" i="3" l="1"/>
  <c r="I213" i="12" l="1"/>
  <c r="J213" i="12"/>
  <c r="I242" i="12"/>
  <c r="J242" i="12"/>
  <c r="I536" i="3"/>
  <c r="G56" i="9" l="1"/>
  <c r="H56" i="9"/>
  <c r="I56" i="9"/>
  <c r="J56" i="9" l="1"/>
  <c r="I55" i="9"/>
  <c r="J55" i="9" s="1"/>
  <c r="G55" i="9"/>
  <c r="H55" i="9"/>
  <c r="I2" i="12"/>
  <c r="J11" i="13" s="1"/>
  <c r="J3" i="5"/>
  <c r="K2" i="3"/>
  <c r="J2" i="3"/>
  <c r="K3" i="10"/>
  <c r="D3" i="12"/>
  <c r="A4" i="10"/>
  <c r="I88" i="12" l="1"/>
  <c r="J88" i="12"/>
  <c r="I87" i="12" l="1"/>
  <c r="J87" i="12"/>
  <c r="J586" i="12"/>
  <c r="F227" i="3"/>
  <c r="I424" i="12"/>
  <c r="F352" i="3"/>
  <c r="I352" i="3"/>
  <c r="H352" i="3"/>
  <c r="K352" i="3" l="1"/>
  <c r="I466" i="12"/>
  <c r="J466" i="12"/>
  <c r="I553" i="12"/>
  <c r="J553" i="12"/>
  <c r="I365" i="12"/>
  <c r="J365" i="12"/>
  <c r="I463" i="12"/>
  <c r="J463" i="12"/>
  <c r="I468" i="12"/>
  <c r="J468" i="12"/>
  <c r="I346" i="12"/>
  <c r="J346" i="12"/>
  <c r="I539" i="3"/>
  <c r="I586" i="12"/>
  <c r="J462" i="12"/>
  <c r="I356" i="3"/>
  <c r="I227" i="3"/>
  <c r="G352" i="3"/>
  <c r="J357" i="3"/>
  <c r="H356" i="3"/>
  <c r="F95" i="10"/>
  <c r="G539" i="3"/>
  <c r="H539" i="3"/>
  <c r="K356" i="3" l="1"/>
  <c r="I95" i="10"/>
  <c r="K539" i="3"/>
  <c r="J95" i="10"/>
  <c r="I462" i="12"/>
  <c r="J352" i="3"/>
  <c r="J539" i="3"/>
  <c r="G356" i="3"/>
  <c r="H95" i="10"/>
  <c r="G95" i="10"/>
  <c r="K95" i="10" l="1"/>
  <c r="J460" i="12"/>
  <c r="J461" i="12"/>
  <c r="I460" i="12"/>
  <c r="I461" i="12"/>
  <c r="J356" i="3"/>
  <c r="H51" i="9"/>
  <c r="H147" i="3" l="1"/>
  <c r="I152" i="3"/>
  <c r="H152" i="3"/>
  <c r="I375" i="3"/>
  <c r="F210" i="3"/>
  <c r="F29" i="10" s="1"/>
  <c r="I410" i="12"/>
  <c r="H210" i="3"/>
  <c r="H182" i="3"/>
  <c r="I20" i="9"/>
  <c r="J20" i="9" s="1"/>
  <c r="H253" i="3"/>
  <c r="H288" i="3"/>
  <c r="H295" i="3"/>
  <c r="H296" i="3"/>
  <c r="H299" i="3"/>
  <c r="H302" i="3"/>
  <c r="H304" i="3"/>
  <c r="H305" i="3"/>
  <c r="H306" i="3"/>
  <c r="H307" i="3"/>
  <c r="H309" i="3"/>
  <c r="H313" i="3"/>
  <c r="H320" i="3"/>
  <c r="H326" i="3"/>
  <c r="H330" i="3"/>
  <c r="H333" i="3"/>
  <c r="H336" i="3"/>
  <c r="H337" i="3"/>
  <c r="H340" i="3"/>
  <c r="H348" i="3"/>
  <c r="H353" i="3"/>
  <c r="H411" i="3"/>
  <c r="H422" i="3"/>
  <c r="H502" i="3"/>
  <c r="H505" i="3"/>
  <c r="H520" i="3"/>
  <c r="H526" i="3"/>
  <c r="H536" i="3"/>
  <c r="K536" i="3" s="1"/>
  <c r="H541" i="3"/>
  <c r="H540" i="3" s="1"/>
  <c r="H429" i="3"/>
  <c r="H434" i="3"/>
  <c r="H435" i="3"/>
  <c r="H436" i="3"/>
  <c r="H438" i="3"/>
  <c r="H439" i="3"/>
  <c r="H440" i="3"/>
  <c r="H443" i="3"/>
  <c r="H444" i="3"/>
  <c r="H445" i="3"/>
  <c r="H446" i="3"/>
  <c r="H447" i="3"/>
  <c r="H448" i="3"/>
  <c r="H449" i="3"/>
  <c r="H450" i="3"/>
  <c r="H452" i="3"/>
  <c r="H455" i="3"/>
  <c r="H458" i="3"/>
  <c r="H461" i="3"/>
  <c r="H465" i="3"/>
  <c r="H466" i="3"/>
  <c r="H468" i="3"/>
  <c r="H81" i="3"/>
  <c r="H86" i="3"/>
  <c r="H87" i="3"/>
  <c r="H88" i="3"/>
  <c r="H90" i="3"/>
  <c r="H91" i="3"/>
  <c r="H92" i="3"/>
  <c r="H93" i="3"/>
  <c r="H95" i="3"/>
  <c r="H96" i="3"/>
  <c r="H97" i="3"/>
  <c r="H98" i="3"/>
  <c r="H99" i="3"/>
  <c r="H100" i="3"/>
  <c r="H101" i="3"/>
  <c r="H102" i="3"/>
  <c r="H104" i="3"/>
  <c r="H107" i="3"/>
  <c r="H110" i="3"/>
  <c r="H113" i="3"/>
  <c r="H117" i="3"/>
  <c r="H118" i="3"/>
  <c r="H120" i="3"/>
  <c r="H126" i="3"/>
  <c r="H136" i="3"/>
  <c r="H137" i="3"/>
  <c r="H139" i="3"/>
  <c r="H140" i="3"/>
  <c r="H142" i="3"/>
  <c r="H143" i="3"/>
  <c r="H145" i="3"/>
  <c r="H146" i="3"/>
  <c r="H148" i="3"/>
  <c r="H149" i="3"/>
  <c r="H150" i="3"/>
  <c r="H153" i="3"/>
  <c r="H155" i="3"/>
  <c r="H157" i="3"/>
  <c r="H158" i="3"/>
  <c r="H159" i="3"/>
  <c r="H160" i="3"/>
  <c r="H161" i="3"/>
  <c r="H164" i="3"/>
  <c r="H165" i="3"/>
  <c r="H166" i="3"/>
  <c r="H167" i="3"/>
  <c r="H170" i="3"/>
  <c r="H173" i="3"/>
  <c r="H174" i="3"/>
  <c r="H179" i="3"/>
  <c r="H180" i="3"/>
  <c r="H181" i="3"/>
  <c r="H186" i="3"/>
  <c r="H204" i="3"/>
  <c r="H208" i="3"/>
  <c r="H213" i="3"/>
  <c r="H215" i="3"/>
  <c r="H217" i="3"/>
  <c r="H222" i="3"/>
  <c r="H224" i="3"/>
  <c r="H227" i="3"/>
  <c r="K227" i="3" s="1"/>
  <c r="H228" i="3"/>
  <c r="H229" i="3"/>
  <c r="H232" i="3"/>
  <c r="H233" i="3"/>
  <c r="H234" i="3"/>
  <c r="H235" i="3"/>
  <c r="H244" i="3"/>
  <c r="H247" i="3"/>
  <c r="H248" i="3"/>
  <c r="H251" i="3"/>
  <c r="H252" i="3"/>
  <c r="H257" i="3"/>
  <c r="H258" i="3"/>
  <c r="H81" i="10" s="1"/>
  <c r="H262" i="3"/>
  <c r="H263" i="3"/>
  <c r="H265" i="3"/>
  <c r="H268" i="3"/>
  <c r="H269" i="3"/>
  <c r="H271" i="3"/>
  <c r="H274" i="3"/>
  <c r="H275" i="3"/>
  <c r="F47" i="3"/>
  <c r="J283" i="12"/>
  <c r="J219" i="12"/>
  <c r="J210" i="12"/>
  <c r="I414" i="3"/>
  <c r="J169" i="12"/>
  <c r="J176" i="12"/>
  <c r="H187" i="3"/>
  <c r="K187" i="3" s="1"/>
  <c r="H183" i="3"/>
  <c r="K183" i="3" s="1"/>
  <c r="H2" i="3"/>
  <c r="H416" i="3"/>
  <c r="H380" i="3"/>
  <c r="H363" i="3"/>
  <c r="H74" i="3"/>
  <c r="H68" i="3"/>
  <c r="J66" i="12"/>
  <c r="J65" i="12"/>
  <c r="J45" i="12"/>
  <c r="J44" i="12"/>
  <c r="J43" i="12"/>
  <c r="J42" i="12"/>
  <c r="H10" i="3"/>
  <c r="H11" i="13"/>
  <c r="G549" i="3"/>
  <c r="G535" i="3"/>
  <c r="G519" i="3"/>
  <c r="G518" i="3"/>
  <c r="G512" i="3"/>
  <c r="G418" i="3"/>
  <c r="G392" i="3"/>
  <c r="G377" i="3"/>
  <c r="G227" i="3"/>
  <c r="G536" i="3"/>
  <c r="G500" i="3"/>
  <c r="G241" i="3"/>
  <c r="G240" i="3" s="1"/>
  <c r="G238" i="3"/>
  <c r="G53" i="3"/>
  <c r="G11" i="13"/>
  <c r="F202" i="3"/>
  <c r="J94" i="12"/>
  <c r="I68" i="3"/>
  <c r="I65" i="12"/>
  <c r="J56" i="12"/>
  <c r="J55" i="12"/>
  <c r="I48" i="3"/>
  <c r="J49" i="12"/>
  <c r="J48" i="12"/>
  <c r="J47" i="12"/>
  <c r="J46" i="12"/>
  <c r="I42" i="12"/>
  <c r="J41" i="12"/>
  <c r="J40" i="12"/>
  <c r="J39" i="12"/>
  <c r="J38" i="12"/>
  <c r="J37" i="12"/>
  <c r="J36" i="12"/>
  <c r="J34" i="12"/>
  <c r="J33" i="12"/>
  <c r="J32" i="12"/>
  <c r="J31" i="12"/>
  <c r="J30" i="12"/>
  <c r="J29" i="12"/>
  <c r="H58" i="9"/>
  <c r="H53" i="9"/>
  <c r="H50" i="9"/>
  <c r="H47" i="9"/>
  <c r="H45" i="9"/>
  <c r="H42" i="9"/>
  <c r="H38" i="9"/>
  <c r="H37" i="9"/>
  <c r="H35" i="9"/>
  <c r="H34" i="9"/>
  <c r="H31" i="9"/>
  <c r="H27" i="9"/>
  <c r="H22" i="9"/>
  <c r="H21" i="9"/>
  <c r="H20" i="9"/>
  <c r="K20" i="9" s="1"/>
  <c r="H18" i="9"/>
  <c r="H16" i="9"/>
  <c r="H12" i="9"/>
  <c r="K12" i="9" s="1"/>
  <c r="H11" i="9"/>
  <c r="K11" i="9" s="1"/>
  <c r="H75" i="10"/>
  <c r="H3" i="10"/>
  <c r="H3" i="5"/>
  <c r="I445" i="12"/>
  <c r="F348" i="3"/>
  <c r="F340" i="3"/>
  <c r="F339" i="3" s="1"/>
  <c r="F338" i="3" s="1"/>
  <c r="F336" i="3"/>
  <c r="F333" i="3"/>
  <c r="F330" i="3"/>
  <c r="F329" i="3" s="1"/>
  <c r="F328" i="3" s="1"/>
  <c r="I18" i="9"/>
  <c r="G18" i="9"/>
  <c r="J557" i="12"/>
  <c r="I390" i="3"/>
  <c r="I403" i="12"/>
  <c r="F234" i="3"/>
  <c r="I430" i="12"/>
  <c r="J534" i="12"/>
  <c r="J544" i="12"/>
  <c r="I363" i="3"/>
  <c r="K363" i="3" s="1"/>
  <c r="I451" i="12"/>
  <c r="F204" i="3"/>
  <c r="I405" i="12"/>
  <c r="I398" i="12"/>
  <c r="I397" i="12"/>
  <c r="I416" i="3"/>
  <c r="K416" i="3" s="1"/>
  <c r="I450" i="12"/>
  <c r="I448" i="12"/>
  <c r="I443" i="12"/>
  <c r="F222" i="3"/>
  <c r="I420" i="12"/>
  <c r="I415" i="12"/>
  <c r="I404" i="12"/>
  <c r="J592" i="12"/>
  <c r="J591" i="12"/>
  <c r="J585" i="12"/>
  <c r="J584" i="12"/>
  <c r="J579" i="12"/>
  <c r="J573" i="12"/>
  <c r="J572" i="12"/>
  <c r="J558" i="12"/>
  <c r="J556" i="12"/>
  <c r="J551" i="12"/>
  <c r="J538" i="12"/>
  <c r="I380" i="3"/>
  <c r="K380" i="3" s="1"/>
  <c r="J527" i="12"/>
  <c r="I376" i="3"/>
  <c r="I458" i="12"/>
  <c r="I456" i="12"/>
  <c r="I455" i="12"/>
  <c r="I454" i="12"/>
  <c r="I453" i="12"/>
  <c r="I452" i="12"/>
  <c r="I449" i="12"/>
  <c r="I447" i="12"/>
  <c r="I446" i="12"/>
  <c r="I439" i="12"/>
  <c r="I438" i="12"/>
  <c r="I436" i="12"/>
  <c r="I435" i="12"/>
  <c r="I431" i="12"/>
  <c r="I429" i="12"/>
  <c r="I428" i="12"/>
  <c r="I426" i="12"/>
  <c r="I425" i="12"/>
  <c r="I423" i="12"/>
  <c r="I421" i="12"/>
  <c r="I418" i="12"/>
  <c r="I416" i="12"/>
  <c r="I414" i="12"/>
  <c r="I413" i="12"/>
  <c r="I411" i="12"/>
  <c r="I409" i="12"/>
  <c r="I408" i="12"/>
  <c r="I400" i="12"/>
  <c r="J377" i="12"/>
  <c r="I359" i="12"/>
  <c r="I357" i="12"/>
  <c r="I356" i="12"/>
  <c r="I355" i="12"/>
  <c r="I354" i="12"/>
  <c r="I126" i="3"/>
  <c r="K126" i="3" s="1"/>
  <c r="J132" i="12"/>
  <c r="I11" i="13"/>
  <c r="G3" i="5"/>
  <c r="I22" i="9"/>
  <c r="G22" i="9"/>
  <c r="I42" i="9"/>
  <c r="G42" i="9"/>
  <c r="F251" i="3"/>
  <c r="F213" i="3"/>
  <c r="F229" i="3"/>
  <c r="J13" i="9"/>
  <c r="G41" i="9"/>
  <c r="I35" i="9"/>
  <c r="J35" i="9" s="1"/>
  <c r="G35" i="9"/>
  <c r="I58" i="9"/>
  <c r="G58" i="9"/>
  <c r="I53" i="9"/>
  <c r="G53" i="9"/>
  <c r="G52" i="9" s="1"/>
  <c r="I51" i="9"/>
  <c r="J51" i="9" s="1"/>
  <c r="G51" i="9"/>
  <c r="I47" i="9"/>
  <c r="J47" i="9" s="1"/>
  <c r="G47" i="9"/>
  <c r="I45" i="9"/>
  <c r="J45" i="9" s="1"/>
  <c r="G45" i="9"/>
  <c r="I38" i="9"/>
  <c r="G38" i="9"/>
  <c r="I37" i="9"/>
  <c r="J37" i="9" s="1"/>
  <c r="G37" i="9"/>
  <c r="I34" i="9"/>
  <c r="J34" i="9" s="1"/>
  <c r="G34" i="9"/>
  <c r="I31" i="9"/>
  <c r="G31" i="9"/>
  <c r="I27" i="9"/>
  <c r="G27" i="9"/>
  <c r="I26" i="9"/>
  <c r="I25" i="9"/>
  <c r="G21" i="9"/>
  <c r="G20" i="9"/>
  <c r="I16" i="9"/>
  <c r="G16" i="9"/>
  <c r="I12" i="9"/>
  <c r="J12" i="9" s="1"/>
  <c r="I11" i="9"/>
  <c r="J11" i="9" s="1"/>
  <c r="G11" i="9"/>
  <c r="F193" i="3"/>
  <c r="F262" i="3"/>
  <c r="F253" i="3"/>
  <c r="F241" i="3"/>
  <c r="F240" i="3" s="1"/>
  <c r="E3" i="5"/>
  <c r="G2" i="3"/>
  <c r="I3" i="10"/>
  <c r="F3" i="10"/>
  <c r="G3" i="10"/>
  <c r="F186" i="3"/>
  <c r="F185" i="3" s="1"/>
  <c r="F176" i="3" s="1"/>
  <c r="F175" i="3" s="1"/>
  <c r="F121" i="3" s="1"/>
  <c r="F232" i="3"/>
  <c r="F215" i="3"/>
  <c r="G75" i="10"/>
  <c r="G187" i="3"/>
  <c r="G183" i="3"/>
  <c r="I75" i="10"/>
  <c r="F224" i="3"/>
  <c r="F306" i="3"/>
  <c r="F302" i="3"/>
  <c r="F275" i="3"/>
  <c r="F212" i="3"/>
  <c r="F36" i="3"/>
  <c r="F20" i="3"/>
  <c r="F15" i="3"/>
  <c r="F13" i="3"/>
  <c r="F12" i="3" s="1"/>
  <c r="F228" i="3"/>
  <c r="F248" i="3"/>
  <c r="F69" i="10" s="1"/>
  <c r="F247" i="3"/>
  <c r="F307" i="3"/>
  <c r="F305" i="3"/>
  <c r="F294" i="3"/>
  <c r="F290" i="3"/>
  <c r="F285" i="3"/>
  <c r="F284" i="3" s="1"/>
  <c r="F353" i="3"/>
  <c r="F235" i="3"/>
  <c r="F274" i="3"/>
  <c r="F271" i="3"/>
  <c r="F94" i="10" s="1"/>
  <c r="F269" i="3"/>
  <c r="F265" i="3"/>
  <c r="F88" i="10" s="1"/>
  <c r="F263" i="3"/>
  <c r="F257" i="3"/>
  <c r="F252" i="3"/>
  <c r="F73" i="10" s="1"/>
  <c r="F244" i="3"/>
  <c r="F243" i="3" s="1"/>
  <c r="F233" i="3"/>
  <c r="F217" i="3"/>
  <c r="C383" i="12"/>
  <c r="F326" i="3"/>
  <c r="F320" i="3"/>
  <c r="F318" i="3"/>
  <c r="F313" i="3"/>
  <c r="F311" i="3"/>
  <c r="F309" i="3"/>
  <c r="F304" i="3"/>
  <c r="F299" i="3"/>
  <c r="F296" i="3"/>
  <c r="F295" i="3"/>
  <c r="K68" i="3" l="1"/>
  <c r="J31" i="9"/>
  <c r="K31" i="9"/>
  <c r="I58" i="12"/>
  <c r="I56" i="3"/>
  <c r="I119" i="12"/>
  <c r="J119" i="12"/>
  <c r="I135" i="12"/>
  <c r="J135" i="12"/>
  <c r="I142" i="12"/>
  <c r="J142" i="12"/>
  <c r="I347" i="12"/>
  <c r="J347" i="12"/>
  <c r="I353" i="12"/>
  <c r="J353" i="12"/>
  <c r="I362" i="12"/>
  <c r="J362" i="12"/>
  <c r="I369" i="12"/>
  <c r="J369" i="12"/>
  <c r="I373" i="12"/>
  <c r="J373" i="12"/>
  <c r="I378" i="12"/>
  <c r="J378" i="12"/>
  <c r="I388" i="12"/>
  <c r="J388" i="12"/>
  <c r="I548" i="12"/>
  <c r="J548" i="12"/>
  <c r="I581" i="12"/>
  <c r="J581" i="12"/>
  <c r="I517" i="12"/>
  <c r="J517" i="12"/>
  <c r="I535" i="12"/>
  <c r="J535" i="12"/>
  <c r="I24" i="12"/>
  <c r="J24" i="12"/>
  <c r="I96" i="12"/>
  <c r="J96" i="12"/>
  <c r="I101" i="12"/>
  <c r="J101" i="12"/>
  <c r="I110" i="12"/>
  <c r="J110" i="12"/>
  <c r="I114" i="12"/>
  <c r="J114" i="12"/>
  <c r="I118" i="12"/>
  <c r="J118" i="12"/>
  <c r="I173" i="12"/>
  <c r="J173" i="12"/>
  <c r="I157" i="12"/>
  <c r="J157" i="12"/>
  <c r="I145" i="12"/>
  <c r="J145" i="12"/>
  <c r="I198" i="12"/>
  <c r="J198" i="12"/>
  <c r="I235" i="12"/>
  <c r="J235" i="12"/>
  <c r="I262" i="12"/>
  <c r="J262" i="12"/>
  <c r="I254" i="12"/>
  <c r="J254" i="12"/>
  <c r="I296" i="12"/>
  <c r="J296" i="12"/>
  <c r="I15" i="12"/>
  <c r="J15" i="12"/>
  <c r="I86" i="12"/>
  <c r="J86" i="12"/>
  <c r="I85" i="12"/>
  <c r="J85" i="12"/>
  <c r="I238" i="3"/>
  <c r="K238" i="3" s="1"/>
  <c r="J128" i="12"/>
  <c r="I136" i="12"/>
  <c r="J136" i="12"/>
  <c r="I348" i="12"/>
  <c r="J348" i="12"/>
  <c r="I358" i="12"/>
  <c r="J358" i="12"/>
  <c r="I363" i="12"/>
  <c r="J363" i="12"/>
  <c r="I370" i="12"/>
  <c r="J370" i="12"/>
  <c r="I375" i="12"/>
  <c r="J375" i="12"/>
  <c r="I382" i="12"/>
  <c r="J382" i="12"/>
  <c r="I389" i="12"/>
  <c r="J389" i="12"/>
  <c r="I540" i="12"/>
  <c r="J540" i="12"/>
  <c r="I523" i="12"/>
  <c r="J523" i="12"/>
  <c r="I543" i="12"/>
  <c r="J543" i="12"/>
  <c r="I367" i="12"/>
  <c r="J367" i="12"/>
  <c r="I9" i="12"/>
  <c r="J9" i="12"/>
  <c r="I25" i="12"/>
  <c r="J25" i="12"/>
  <c r="I54" i="12"/>
  <c r="J54" i="12"/>
  <c r="I60" i="12"/>
  <c r="J60" i="12"/>
  <c r="I93" i="12"/>
  <c r="J93" i="12"/>
  <c r="I98" i="12"/>
  <c r="J98" i="12"/>
  <c r="I104" i="12"/>
  <c r="J104" i="12"/>
  <c r="I111" i="12"/>
  <c r="J111" i="12"/>
  <c r="I115" i="12"/>
  <c r="J115" i="12"/>
  <c r="I120" i="12"/>
  <c r="J120" i="12"/>
  <c r="J58" i="12"/>
  <c r="I155" i="12"/>
  <c r="J155" i="12"/>
  <c r="I144" i="12"/>
  <c r="J144" i="12"/>
  <c r="I193" i="12"/>
  <c r="J193" i="12"/>
  <c r="I229" i="12"/>
  <c r="J229" i="12"/>
  <c r="I261" i="12"/>
  <c r="J261" i="12"/>
  <c r="I253" i="12"/>
  <c r="J253" i="12"/>
  <c r="I293" i="12"/>
  <c r="J293" i="12"/>
  <c r="I10" i="12"/>
  <c r="J10" i="12"/>
  <c r="I220" i="12"/>
  <c r="J220" i="12"/>
  <c r="I137" i="12"/>
  <c r="J137" i="12"/>
  <c r="I351" i="12"/>
  <c r="J351" i="12"/>
  <c r="I371" i="12"/>
  <c r="J371" i="12"/>
  <c r="I376" i="12"/>
  <c r="J376" i="12"/>
  <c r="I383" i="12"/>
  <c r="J383" i="12"/>
  <c r="I391" i="12"/>
  <c r="J391" i="12"/>
  <c r="I541" i="12"/>
  <c r="J541" i="12"/>
  <c r="I554" i="12"/>
  <c r="J554" i="12"/>
  <c r="I571" i="12"/>
  <c r="J571" i="12"/>
  <c r="I524" i="12"/>
  <c r="J524" i="12"/>
  <c r="I26" i="12"/>
  <c r="J26" i="12"/>
  <c r="I35" i="12"/>
  <c r="J35" i="12"/>
  <c r="I50" i="12"/>
  <c r="J50" i="12"/>
  <c r="I63" i="12"/>
  <c r="J63" i="12"/>
  <c r="I99" i="12"/>
  <c r="J99" i="12"/>
  <c r="I108" i="12"/>
  <c r="J108" i="12"/>
  <c r="I113" i="12"/>
  <c r="J113" i="12"/>
  <c r="I116" i="12"/>
  <c r="J116" i="12"/>
  <c r="I121" i="12"/>
  <c r="J121" i="12"/>
  <c r="I162" i="12"/>
  <c r="J162" i="12"/>
  <c r="I150" i="12"/>
  <c r="J150" i="12"/>
  <c r="I243" i="12"/>
  <c r="J243" i="12"/>
  <c r="I259" i="12"/>
  <c r="J259" i="12"/>
  <c r="I291" i="12"/>
  <c r="J291" i="12"/>
  <c r="I81" i="12"/>
  <c r="J81" i="12"/>
  <c r="I361" i="12"/>
  <c r="J361" i="12"/>
  <c r="I241" i="3"/>
  <c r="J130" i="12"/>
  <c r="I364" i="12"/>
  <c r="J364" i="12"/>
  <c r="I138" i="12"/>
  <c r="J138" i="12"/>
  <c r="I345" i="12"/>
  <c r="J345" i="12"/>
  <c r="I352" i="12"/>
  <c r="J352" i="12"/>
  <c r="I360" i="12"/>
  <c r="J360" i="12"/>
  <c r="I368" i="12"/>
  <c r="J368" i="12"/>
  <c r="I372" i="12"/>
  <c r="J372" i="12"/>
  <c r="I386" i="12"/>
  <c r="J386" i="12"/>
  <c r="I519" i="12"/>
  <c r="J519" i="12"/>
  <c r="I537" i="12"/>
  <c r="J537" i="12"/>
  <c r="I546" i="12"/>
  <c r="J546" i="12"/>
  <c r="I532" i="12"/>
  <c r="J532" i="12"/>
  <c r="I528" i="12"/>
  <c r="J528" i="12"/>
  <c r="I522" i="12"/>
  <c r="J522" i="12"/>
  <c r="I23" i="12"/>
  <c r="J23" i="12"/>
  <c r="I28" i="12"/>
  <c r="J28" i="12"/>
  <c r="I51" i="12"/>
  <c r="J51" i="12"/>
  <c r="I95" i="12"/>
  <c r="J95" i="12"/>
  <c r="I100" i="12"/>
  <c r="J100" i="12"/>
  <c r="I109" i="12"/>
  <c r="J109" i="12"/>
  <c r="I117" i="12"/>
  <c r="J117" i="12"/>
  <c r="I174" i="12"/>
  <c r="J174" i="12"/>
  <c r="I159" i="12"/>
  <c r="J159" i="12"/>
  <c r="I146" i="12"/>
  <c r="J146" i="12"/>
  <c r="I238" i="12"/>
  <c r="J238" i="12"/>
  <c r="I279" i="12"/>
  <c r="J279" i="12"/>
  <c r="I257" i="12"/>
  <c r="J257" i="12"/>
  <c r="I313" i="12"/>
  <c r="J313" i="12"/>
  <c r="I16" i="12"/>
  <c r="J16" i="12"/>
  <c r="I82" i="12"/>
  <c r="J82" i="12"/>
  <c r="I83" i="12"/>
  <c r="J83" i="12"/>
  <c r="I390" i="12"/>
  <c r="J390" i="12"/>
  <c r="K152" i="3"/>
  <c r="I350" i="12"/>
  <c r="J350" i="12"/>
  <c r="I188" i="12"/>
  <c r="J188" i="12"/>
  <c r="I219" i="12"/>
  <c r="I500" i="3"/>
  <c r="K500" i="3" s="1"/>
  <c r="F239" i="3"/>
  <c r="F20" i="10"/>
  <c r="J75" i="10"/>
  <c r="G10" i="9"/>
  <c r="I128" i="12"/>
  <c r="I380" i="12"/>
  <c r="I417" i="3"/>
  <c r="I556" i="12"/>
  <c r="I519" i="3"/>
  <c r="K519" i="3" s="1"/>
  <c r="I573" i="12"/>
  <c r="I538" i="3"/>
  <c r="I585" i="12"/>
  <c r="I401" i="3"/>
  <c r="I544" i="12"/>
  <c r="I22" i="3"/>
  <c r="I30" i="12"/>
  <c r="I27" i="3"/>
  <c r="I34" i="12"/>
  <c r="I32" i="3"/>
  <c r="I38" i="12"/>
  <c r="I41" i="3"/>
  <c r="I46" i="12"/>
  <c r="I52" i="3"/>
  <c r="I55" i="12"/>
  <c r="I130" i="12"/>
  <c r="I392" i="3"/>
  <c r="K392" i="3" s="1"/>
  <c r="I538" i="12"/>
  <c r="I420" i="3"/>
  <c r="I558" i="12"/>
  <c r="I528" i="3"/>
  <c r="I579" i="12"/>
  <c r="I547" i="3"/>
  <c r="I591" i="12"/>
  <c r="I24" i="3"/>
  <c r="I31" i="12"/>
  <c r="I33" i="3"/>
  <c r="I39" i="12"/>
  <c r="I37" i="3"/>
  <c r="I43" i="12"/>
  <c r="I43" i="3"/>
  <c r="I47" i="12"/>
  <c r="I53" i="3"/>
  <c r="I56" i="12"/>
  <c r="I128" i="3"/>
  <c r="K128" i="3" s="1"/>
  <c r="I94" i="12"/>
  <c r="I169" i="12"/>
  <c r="I132" i="12"/>
  <c r="I377" i="12"/>
  <c r="I433" i="12"/>
  <c r="I527" i="12"/>
  <c r="I377" i="3"/>
  <c r="K377" i="3" s="1"/>
  <c r="I551" i="12"/>
  <c r="I512" i="3"/>
  <c r="I570" i="12"/>
  <c r="I549" i="3"/>
  <c r="K549" i="3" s="1"/>
  <c r="I592" i="12"/>
  <c r="I418" i="3"/>
  <c r="I557" i="12"/>
  <c r="I25" i="3"/>
  <c r="I32" i="12"/>
  <c r="I29" i="3"/>
  <c r="I36" i="12"/>
  <c r="I34" i="3"/>
  <c r="I40" i="12"/>
  <c r="I44" i="12"/>
  <c r="I44" i="3"/>
  <c r="I48" i="12"/>
  <c r="I67" i="3"/>
  <c r="I66" i="12"/>
  <c r="I176" i="12"/>
  <c r="I79" i="3"/>
  <c r="K79" i="3" s="1"/>
  <c r="I283" i="12"/>
  <c r="I518" i="3"/>
  <c r="K518" i="3" s="1"/>
  <c r="I572" i="12"/>
  <c r="I535" i="3"/>
  <c r="K535" i="3" s="1"/>
  <c r="I584" i="12"/>
  <c r="I387" i="3"/>
  <c r="I386" i="3" s="1"/>
  <c r="I534" i="12"/>
  <c r="I21" i="3"/>
  <c r="I29" i="12"/>
  <c r="I26" i="3"/>
  <c r="I33" i="12"/>
  <c r="I31" i="3"/>
  <c r="I37" i="12"/>
  <c r="I35" i="3"/>
  <c r="I41" i="12"/>
  <c r="I45" i="12"/>
  <c r="I45" i="3"/>
  <c r="I49" i="12"/>
  <c r="I210" i="12"/>
  <c r="J22" i="9"/>
  <c r="J16" i="9"/>
  <c r="I52" i="9"/>
  <c r="J52" i="9" s="1"/>
  <c r="J53" i="9"/>
  <c r="J14" i="9"/>
  <c r="J42" i="9"/>
  <c r="J38" i="9"/>
  <c r="J58" i="9"/>
  <c r="K58" i="9"/>
  <c r="J18" i="9"/>
  <c r="G508" i="3"/>
  <c r="I278" i="3"/>
  <c r="G278" i="3"/>
  <c r="G427" i="3"/>
  <c r="G431" i="3"/>
  <c r="G83" i="3"/>
  <c r="G79" i="3"/>
  <c r="I24" i="9"/>
  <c r="H52" i="9"/>
  <c r="I531" i="3"/>
  <c r="G531" i="3"/>
  <c r="F47" i="10"/>
  <c r="F53" i="10"/>
  <c r="F43" i="10"/>
  <c r="F51" i="10"/>
  <c r="F64" i="10"/>
  <c r="G128" i="3"/>
  <c r="F72" i="10"/>
  <c r="J240" i="12"/>
  <c r="F63" i="10"/>
  <c r="F60" i="10"/>
  <c r="F59" i="10" s="1"/>
  <c r="F41" i="10"/>
  <c r="F40" i="10" s="1"/>
  <c r="F36" i="10"/>
  <c r="F32" i="10"/>
  <c r="F74" i="10"/>
  <c r="F237" i="3"/>
  <c r="F236" i="3" s="1"/>
  <c r="F57" i="10"/>
  <c r="F56" i="10" s="1"/>
  <c r="F55" i="10" s="1"/>
  <c r="F48" i="10"/>
  <c r="F54" i="10"/>
  <c r="F68" i="10"/>
  <c r="F67" i="10" s="1"/>
  <c r="F66" i="10" s="1"/>
  <c r="F34" i="10"/>
  <c r="F332" i="3"/>
  <c r="J183" i="3"/>
  <c r="H53" i="3"/>
  <c r="J53" i="3" s="1"/>
  <c r="J187" i="3"/>
  <c r="J227" i="3"/>
  <c r="J536" i="3"/>
  <c r="I59" i="3"/>
  <c r="I395" i="3"/>
  <c r="I546" i="3"/>
  <c r="J589" i="12"/>
  <c r="I415" i="3"/>
  <c r="J552" i="12"/>
  <c r="I404" i="3"/>
  <c r="J583" i="12"/>
  <c r="I399" i="3"/>
  <c r="I407" i="3"/>
  <c r="I55" i="3"/>
  <c r="J385" i="12"/>
  <c r="I51" i="3"/>
  <c r="I63" i="3"/>
  <c r="J134" i="12"/>
  <c r="I20" i="3"/>
  <c r="I19" i="3"/>
  <c r="I66" i="3"/>
  <c r="J103" i="12"/>
  <c r="I15" i="9"/>
  <c r="I46" i="9"/>
  <c r="J46" i="9" s="1"/>
  <c r="I57" i="9"/>
  <c r="J57" i="9" s="1"/>
  <c r="I17" i="9"/>
  <c r="I30" i="9"/>
  <c r="I50" i="9"/>
  <c r="J50" i="9" s="1"/>
  <c r="H57" i="9"/>
  <c r="H15" i="9"/>
  <c r="H46" i="9"/>
  <c r="H44" i="9"/>
  <c r="H17" i="9"/>
  <c r="H30" i="9"/>
  <c r="H33" i="9"/>
  <c r="H57" i="10"/>
  <c r="I269" i="3"/>
  <c r="K269" i="3" s="1"/>
  <c r="I151" i="3"/>
  <c r="G505" i="3"/>
  <c r="H19" i="3"/>
  <c r="H25" i="3"/>
  <c r="H29" i="3"/>
  <c r="H34" i="3"/>
  <c r="H34" i="10" s="1"/>
  <c r="H38" i="3"/>
  <c r="K38" i="3" s="1"/>
  <c r="H44" i="3"/>
  <c r="H48" i="3"/>
  <c r="K48" i="3" s="1"/>
  <c r="K56" i="3"/>
  <c r="H67" i="3"/>
  <c r="H390" i="3"/>
  <c r="K390" i="3" s="1"/>
  <c r="H407" i="3"/>
  <c r="H417" i="3"/>
  <c r="H88" i="10" s="1"/>
  <c r="H528" i="3"/>
  <c r="H524" i="3" s="1"/>
  <c r="H546" i="3"/>
  <c r="I336" i="3"/>
  <c r="K336" i="3" s="1"/>
  <c r="I306" i="3"/>
  <c r="K306" i="3" s="1"/>
  <c r="I290" i="3"/>
  <c r="I520" i="3"/>
  <c r="K520" i="3" s="1"/>
  <c r="I445" i="3"/>
  <c r="K445" i="3" s="1"/>
  <c r="I435" i="3"/>
  <c r="K435" i="3" s="1"/>
  <c r="I97" i="3"/>
  <c r="K97" i="3" s="1"/>
  <c r="I140" i="3"/>
  <c r="K140" i="3" s="1"/>
  <c r="I165" i="3"/>
  <c r="K165" i="3" s="1"/>
  <c r="I180" i="3"/>
  <c r="K180" i="3" s="1"/>
  <c r="I232" i="3"/>
  <c r="K232" i="3" s="1"/>
  <c r="I275" i="3"/>
  <c r="K275" i="3" s="1"/>
  <c r="I136" i="3"/>
  <c r="K136" i="3" s="1"/>
  <c r="I146" i="3"/>
  <c r="K146" i="3" s="1"/>
  <c r="I155" i="3"/>
  <c r="K155" i="3" s="1"/>
  <c r="I160" i="3"/>
  <c r="K160" i="3" s="1"/>
  <c r="I166" i="3"/>
  <c r="K166" i="3" s="1"/>
  <c r="I174" i="3"/>
  <c r="K174" i="3" s="1"/>
  <c r="I181" i="3"/>
  <c r="K181" i="3" s="1"/>
  <c r="I208" i="3"/>
  <c r="K208" i="3" s="1"/>
  <c r="I215" i="3"/>
  <c r="K215" i="3" s="1"/>
  <c r="I233" i="3"/>
  <c r="K233" i="3" s="1"/>
  <c r="I248" i="3"/>
  <c r="K248" i="3" s="1"/>
  <c r="I262" i="3"/>
  <c r="K262" i="3" s="1"/>
  <c r="I271" i="3"/>
  <c r="K271" i="3" s="1"/>
  <c r="I193" i="3"/>
  <c r="I153" i="3"/>
  <c r="K153" i="3" s="1"/>
  <c r="I10" i="3"/>
  <c r="K10" i="3" s="1"/>
  <c r="G288" i="3"/>
  <c r="G295" i="3"/>
  <c r="G306" i="3"/>
  <c r="G313" i="3"/>
  <c r="H11" i="3"/>
  <c r="H20" i="3"/>
  <c r="H21" i="3"/>
  <c r="H26" i="3"/>
  <c r="H31" i="3"/>
  <c r="H35" i="3"/>
  <c r="H39" i="3"/>
  <c r="K39" i="3" s="1"/>
  <c r="H45" i="3"/>
  <c r="H51" i="3"/>
  <c r="H59" i="3"/>
  <c r="H73" i="10" s="1"/>
  <c r="H399" i="3"/>
  <c r="H418" i="3"/>
  <c r="I330" i="3"/>
  <c r="K330" i="3" s="1"/>
  <c r="I304" i="3"/>
  <c r="K304" i="3" s="1"/>
  <c r="I444" i="3"/>
  <c r="K444" i="3" s="1"/>
  <c r="I434" i="3"/>
  <c r="K434" i="3" s="1"/>
  <c r="I93" i="3"/>
  <c r="K93" i="3" s="1"/>
  <c r="H324" i="3"/>
  <c r="I182" i="3"/>
  <c r="K182" i="3" s="1"/>
  <c r="H375" i="3"/>
  <c r="K375" i="3" s="1"/>
  <c r="I147" i="3"/>
  <c r="K147" i="3" s="1"/>
  <c r="I145" i="3"/>
  <c r="K145" i="3" s="1"/>
  <c r="I150" i="3"/>
  <c r="K150" i="3" s="1"/>
  <c r="I173" i="3"/>
  <c r="K173" i="3" s="1"/>
  <c r="I224" i="3"/>
  <c r="K224" i="3" s="1"/>
  <c r="I257" i="3"/>
  <c r="K257" i="3" s="1"/>
  <c r="I222" i="3"/>
  <c r="K222" i="3" s="1"/>
  <c r="I285" i="3"/>
  <c r="I137" i="3"/>
  <c r="K137" i="3" s="1"/>
  <c r="I142" i="3"/>
  <c r="K142" i="3" s="1"/>
  <c r="I148" i="3"/>
  <c r="K148" i="3" s="1"/>
  <c r="I157" i="3"/>
  <c r="K157" i="3" s="1"/>
  <c r="I161" i="3"/>
  <c r="K161" i="3" s="1"/>
  <c r="I167" i="3"/>
  <c r="K167" i="3" s="1"/>
  <c r="I186" i="3"/>
  <c r="K186" i="3" s="1"/>
  <c r="I217" i="3"/>
  <c r="K217" i="3" s="1"/>
  <c r="I228" i="3"/>
  <c r="K228" i="3" s="1"/>
  <c r="I235" i="3"/>
  <c r="K235" i="3" s="1"/>
  <c r="I251" i="3"/>
  <c r="K251" i="3" s="1"/>
  <c r="I263" i="3"/>
  <c r="K263" i="3" s="1"/>
  <c r="I204" i="3"/>
  <c r="K204" i="3" s="1"/>
  <c r="I74" i="3"/>
  <c r="K74" i="3" s="1"/>
  <c r="G296" i="3"/>
  <c r="H22" i="3"/>
  <c r="H27" i="3"/>
  <c r="H32" i="3"/>
  <c r="H32" i="10" s="1"/>
  <c r="H41" i="3"/>
  <c r="H52" i="3"/>
  <c r="H63" i="3"/>
  <c r="H387" i="3"/>
  <c r="H401" i="3"/>
  <c r="H415" i="3"/>
  <c r="H420" i="3"/>
  <c r="I340" i="3"/>
  <c r="K340" i="3" s="1"/>
  <c r="I313" i="3"/>
  <c r="K313" i="3" s="1"/>
  <c r="I296" i="3"/>
  <c r="K296" i="3" s="1"/>
  <c r="I541" i="3"/>
  <c r="K541" i="3" s="1"/>
  <c r="I441" i="3"/>
  <c r="I91" i="3"/>
  <c r="K91" i="3" s="1"/>
  <c r="I502" i="3"/>
  <c r="K502" i="3" s="1"/>
  <c r="I210" i="3"/>
  <c r="K210" i="3" s="1"/>
  <c r="I253" i="3"/>
  <c r="K253" i="3" s="1"/>
  <c r="I159" i="3"/>
  <c r="K159" i="3" s="1"/>
  <c r="I247" i="3"/>
  <c r="K247" i="3" s="1"/>
  <c r="I139" i="3"/>
  <c r="K139" i="3" s="1"/>
  <c r="I143" i="3"/>
  <c r="K143" i="3" s="1"/>
  <c r="I149" i="3"/>
  <c r="K149" i="3" s="1"/>
  <c r="I158" i="3"/>
  <c r="K158" i="3" s="1"/>
  <c r="I164" i="3"/>
  <c r="K164" i="3" s="1"/>
  <c r="I170" i="3"/>
  <c r="K170" i="3" s="1"/>
  <c r="I179" i="3"/>
  <c r="K179" i="3" s="1"/>
  <c r="I229" i="3"/>
  <c r="K229" i="3" s="1"/>
  <c r="I244" i="3"/>
  <c r="K244" i="3" s="1"/>
  <c r="I252" i="3"/>
  <c r="K252" i="3" s="1"/>
  <c r="I265" i="3"/>
  <c r="K265" i="3" s="1"/>
  <c r="I274" i="3"/>
  <c r="K274" i="3" s="1"/>
  <c r="I234" i="3"/>
  <c r="K234" i="3" s="1"/>
  <c r="G299" i="3"/>
  <c r="G304" i="3"/>
  <c r="G320" i="3"/>
  <c r="G353" i="3"/>
  <c r="H24" i="3"/>
  <c r="H28" i="3"/>
  <c r="H33" i="3"/>
  <c r="H37" i="3"/>
  <c r="H43" i="3"/>
  <c r="H66" i="3"/>
  <c r="H376" i="3"/>
  <c r="K376" i="3" s="1"/>
  <c r="H395" i="3"/>
  <c r="H404" i="3"/>
  <c r="H538" i="3"/>
  <c r="I309" i="3"/>
  <c r="K309" i="3" s="1"/>
  <c r="I411" i="3"/>
  <c r="K411" i="3" s="1"/>
  <c r="I526" i="3"/>
  <c r="K526" i="3" s="1"/>
  <c r="I468" i="3"/>
  <c r="K468" i="3" s="1"/>
  <c r="I439" i="3"/>
  <c r="K439" i="3" s="1"/>
  <c r="I120" i="3"/>
  <c r="K120" i="3" s="1"/>
  <c r="I207" i="3"/>
  <c r="F221" i="3"/>
  <c r="I202" i="3"/>
  <c r="H498" i="3"/>
  <c r="I381" i="3"/>
  <c r="I47" i="3"/>
  <c r="F16" i="3"/>
  <c r="F261" i="3"/>
  <c r="F84" i="10" s="1"/>
  <c r="F270" i="3"/>
  <c r="H347" i="3"/>
  <c r="H346" i="3" s="1"/>
  <c r="F347" i="3"/>
  <c r="F86" i="10"/>
  <c r="F85" i="10"/>
  <c r="F316" i="3"/>
  <c r="F80" i="10"/>
  <c r="H334" i="3"/>
  <c r="F50" i="3"/>
  <c r="F49" i="3" s="1"/>
  <c r="F324" i="3"/>
  <c r="F323" i="3" s="1"/>
  <c r="F30" i="3"/>
  <c r="F293" i="3"/>
  <c r="F22" i="10"/>
  <c r="F18" i="3"/>
  <c r="I288" i="3"/>
  <c r="K288" i="3" s="1"/>
  <c r="F288" i="3"/>
  <c r="F287" i="3" s="1"/>
  <c r="I206" i="3"/>
  <c r="I219" i="3"/>
  <c r="F219" i="3"/>
  <c r="F38" i="10" s="1"/>
  <c r="F10" i="10"/>
  <c r="I141" i="3"/>
  <c r="I135" i="3"/>
  <c r="F206" i="3"/>
  <c r="F24" i="10" s="1"/>
  <c r="F60" i="3"/>
  <c r="F226" i="3"/>
  <c r="F45" i="10" s="1"/>
  <c r="I130" i="3"/>
  <c r="I178" i="3"/>
  <c r="I220" i="3"/>
  <c r="F220" i="3"/>
  <c r="I261" i="3"/>
  <c r="F250" i="3"/>
  <c r="F249" i="3" s="1"/>
  <c r="F46" i="3"/>
  <c r="F46" i="10" s="1"/>
  <c r="F207" i="3"/>
  <c r="F9" i="3"/>
  <c r="I212" i="3"/>
  <c r="F300" i="3"/>
  <c r="F298" i="3" s="1"/>
  <c r="F273" i="3"/>
  <c r="F272" i="3" s="1"/>
  <c r="I9" i="3"/>
  <c r="F225" i="3"/>
  <c r="F258" i="3"/>
  <c r="F266" i="3"/>
  <c r="F89" i="10" s="1"/>
  <c r="I28" i="3"/>
  <c r="K28" i="3" s="1"/>
  <c r="F192" i="3"/>
  <c r="F197" i="3"/>
  <c r="F15" i="10" s="1"/>
  <c r="F203" i="3"/>
  <c r="F21" i="10" s="1"/>
  <c r="F214" i="3"/>
  <c r="F218" i="3"/>
  <c r="F37" i="10" s="1"/>
  <c r="I337" i="3"/>
  <c r="K337" i="3" s="1"/>
  <c r="I291" i="3"/>
  <c r="I36" i="3"/>
  <c r="F337" i="3"/>
  <c r="F65" i="10" s="1"/>
  <c r="I264" i="3"/>
  <c r="I362" i="3"/>
  <c r="I268" i="3"/>
  <c r="K268" i="3" s="1"/>
  <c r="F231" i="3"/>
  <c r="F230" i="3" s="1"/>
  <c r="I195" i="3"/>
  <c r="I198" i="3"/>
  <c r="I201" i="3"/>
  <c r="I209" i="3"/>
  <c r="I216" i="3"/>
  <c r="F291" i="3"/>
  <c r="F289" i="3" s="1"/>
  <c r="I226" i="3"/>
  <c r="F264" i="3"/>
  <c r="F87" i="10" s="1"/>
  <c r="F268" i="3"/>
  <c r="F91" i="10" s="1"/>
  <c r="F11" i="3"/>
  <c r="F11" i="10" s="1"/>
  <c r="F195" i="3"/>
  <c r="F198" i="3"/>
  <c r="F201" i="3"/>
  <c r="F19" i="10" s="1"/>
  <c r="F209" i="3"/>
  <c r="F27" i="10" s="1"/>
  <c r="F216" i="3"/>
  <c r="I371" i="3"/>
  <c r="I514" i="3"/>
  <c r="I11" i="3"/>
  <c r="K11" i="3" s="1"/>
  <c r="I134" i="3"/>
  <c r="F303" i="3"/>
  <c r="F246" i="3"/>
  <c r="F245" i="3" s="1"/>
  <c r="I273" i="3"/>
  <c r="I225" i="3"/>
  <c r="I258" i="3"/>
  <c r="I266" i="3"/>
  <c r="I131" i="3"/>
  <c r="I192" i="3"/>
  <c r="I197" i="3"/>
  <c r="I203" i="3"/>
  <c r="I214" i="3"/>
  <c r="I218" i="3"/>
  <c r="G46" i="9"/>
  <c r="G44" i="9"/>
  <c r="G17" i="9"/>
  <c r="G50" i="9"/>
  <c r="G15" i="9"/>
  <c r="G57" i="9"/>
  <c r="G27" i="3"/>
  <c r="G41" i="3"/>
  <c r="G285" i="3"/>
  <c r="G305" i="3"/>
  <c r="G337" i="3"/>
  <c r="G443" i="3"/>
  <c r="G149" i="3"/>
  <c r="G235" i="3"/>
  <c r="G265" i="3"/>
  <c r="G363" i="3"/>
  <c r="G387" i="3"/>
  <c r="G415" i="3"/>
  <c r="G547" i="3"/>
  <c r="G210" i="3"/>
  <c r="G24" i="3"/>
  <c r="G28" i="3"/>
  <c r="G33" i="3"/>
  <c r="G43" i="3"/>
  <c r="G66" i="3"/>
  <c r="G74" i="3"/>
  <c r="G330" i="3"/>
  <c r="G340" i="3"/>
  <c r="G502" i="3"/>
  <c r="G520" i="3"/>
  <c r="G541" i="3"/>
  <c r="G434" i="3"/>
  <c r="G439" i="3"/>
  <c r="G444" i="3"/>
  <c r="G448" i="3"/>
  <c r="G455" i="3"/>
  <c r="G466" i="3"/>
  <c r="G126" i="3"/>
  <c r="G140" i="3"/>
  <c r="G145" i="3"/>
  <c r="G150" i="3"/>
  <c r="G164" i="3"/>
  <c r="G170" i="3"/>
  <c r="G180" i="3"/>
  <c r="G193" i="3"/>
  <c r="G232" i="3"/>
  <c r="G252" i="3"/>
  <c r="G262" i="3"/>
  <c r="G395" i="3"/>
  <c r="G404" i="3"/>
  <c r="G416" i="3"/>
  <c r="G152" i="3"/>
  <c r="G147" i="3"/>
  <c r="G22" i="3"/>
  <c r="G32" i="3"/>
  <c r="G63" i="3"/>
  <c r="G326" i="3"/>
  <c r="G411" i="3"/>
  <c r="G438" i="3"/>
  <c r="G452" i="3"/>
  <c r="G143" i="3"/>
  <c r="G215" i="3"/>
  <c r="G229" i="3"/>
  <c r="G251" i="3"/>
  <c r="G271" i="3"/>
  <c r="J280" i="3"/>
  <c r="G376" i="3"/>
  <c r="G420" i="3"/>
  <c r="G11" i="3"/>
  <c r="G10" i="3"/>
  <c r="G29" i="3"/>
  <c r="G38" i="3"/>
  <c r="G48" i="3"/>
  <c r="G302" i="3"/>
  <c r="G307" i="3"/>
  <c r="G318" i="3"/>
  <c r="G333" i="3"/>
  <c r="G348" i="3"/>
  <c r="G422" i="3"/>
  <c r="G435" i="3"/>
  <c r="G440" i="3"/>
  <c r="G445" i="3"/>
  <c r="G449" i="3"/>
  <c r="G458" i="3"/>
  <c r="G468" i="3"/>
  <c r="G136" i="3"/>
  <c r="G146" i="3"/>
  <c r="G159" i="3"/>
  <c r="G165" i="3"/>
  <c r="G173" i="3"/>
  <c r="G181" i="3"/>
  <c r="G217" i="3"/>
  <c r="G222" i="3"/>
  <c r="G233" i="3"/>
  <c r="G247" i="3"/>
  <c r="G257" i="3"/>
  <c r="G263" i="3"/>
  <c r="G268" i="3"/>
  <c r="G274" i="3"/>
  <c r="G390" i="3"/>
  <c r="G407" i="3"/>
  <c r="G417" i="3"/>
  <c r="J525" i="3"/>
  <c r="G538" i="3"/>
  <c r="G52" i="3"/>
  <c r="G294" i="3"/>
  <c r="G447" i="3"/>
  <c r="G465" i="3"/>
  <c r="G139" i="3"/>
  <c r="G179" i="3"/>
  <c r="G204" i="3"/>
  <c r="G401" i="3"/>
  <c r="G21" i="3"/>
  <c r="G26" i="3"/>
  <c r="G31" i="3"/>
  <c r="G35" i="3"/>
  <c r="G39" i="3"/>
  <c r="G51" i="3"/>
  <c r="G59" i="3"/>
  <c r="G68" i="3"/>
  <c r="G253" i="3"/>
  <c r="G309" i="3"/>
  <c r="G336" i="3"/>
  <c r="G498" i="3"/>
  <c r="G507" i="3"/>
  <c r="G526" i="3"/>
  <c r="G429" i="3"/>
  <c r="G436" i="3"/>
  <c r="G441" i="3"/>
  <c r="G446" i="3"/>
  <c r="G450" i="3"/>
  <c r="G461" i="3"/>
  <c r="G137" i="3"/>
  <c r="G142" i="3"/>
  <c r="G148" i="3"/>
  <c r="G155" i="3"/>
  <c r="G160" i="3"/>
  <c r="G166" i="3"/>
  <c r="G174" i="3"/>
  <c r="G186" i="3"/>
  <c r="G228" i="3"/>
  <c r="G234" i="3"/>
  <c r="G248" i="3"/>
  <c r="G258" i="3"/>
  <c r="G269" i="3"/>
  <c r="G275" i="3"/>
  <c r="G380" i="3"/>
  <c r="G399" i="3"/>
  <c r="G528" i="3"/>
  <c r="G546" i="3"/>
  <c r="G182" i="3"/>
  <c r="G375" i="3"/>
  <c r="G81" i="3"/>
  <c r="G93" i="3"/>
  <c r="G98" i="3"/>
  <c r="G102" i="3"/>
  <c r="G113" i="3"/>
  <c r="G90" i="3"/>
  <c r="G95" i="3"/>
  <c r="G99" i="3"/>
  <c r="G104" i="3"/>
  <c r="G117" i="3"/>
  <c r="G91" i="3"/>
  <c r="G96" i="3"/>
  <c r="G100" i="3"/>
  <c r="G107" i="3"/>
  <c r="G118" i="3"/>
  <c r="G87" i="3"/>
  <c r="G92" i="3"/>
  <c r="G97" i="3"/>
  <c r="G101" i="3"/>
  <c r="G110" i="3"/>
  <c r="G120" i="3"/>
  <c r="H154" i="3"/>
  <c r="H243" i="3"/>
  <c r="H106" i="3"/>
  <c r="H467" i="3"/>
  <c r="H457" i="3"/>
  <c r="H426" i="3"/>
  <c r="H421" i="3"/>
  <c r="H332" i="3"/>
  <c r="H221" i="3"/>
  <c r="H78" i="3"/>
  <c r="H73" i="3"/>
  <c r="H270" i="3"/>
  <c r="H169" i="3"/>
  <c r="H103" i="3"/>
  <c r="H82" i="3"/>
  <c r="H454" i="3"/>
  <c r="H501" i="3"/>
  <c r="H339" i="3"/>
  <c r="H329" i="3"/>
  <c r="H287" i="3"/>
  <c r="H428" i="3"/>
  <c r="H92" i="10"/>
  <c r="H69" i="10"/>
  <c r="H112" i="3"/>
  <c r="H80" i="3"/>
  <c r="H451" i="3"/>
  <c r="H430" i="3"/>
  <c r="H499" i="3"/>
  <c r="H410" i="3"/>
  <c r="H65" i="10"/>
  <c r="G33" i="9"/>
  <c r="I41" i="9"/>
  <c r="G40" i="9"/>
  <c r="I21" i="9"/>
  <c r="J21" i="9" s="1"/>
  <c r="I36" i="9"/>
  <c r="J36" i="9" s="1"/>
  <c r="H36" i="9"/>
  <c r="I44" i="9"/>
  <c r="J44" i="9" s="1"/>
  <c r="G36" i="9"/>
  <c r="H225" i="3"/>
  <c r="K225" i="3" s="1"/>
  <c r="H178" i="3"/>
  <c r="I33" i="9"/>
  <c r="J33" i="9" s="1"/>
  <c r="G30" i="9"/>
  <c r="H10" i="9"/>
  <c r="I10" i="9"/>
  <c r="J10" i="9" s="1"/>
  <c r="G19" i="9"/>
  <c r="G214" i="3"/>
  <c r="H226" i="3"/>
  <c r="H130" i="3"/>
  <c r="J274" i="12"/>
  <c r="J308" i="12"/>
  <c r="J181" i="12"/>
  <c r="J272" i="12"/>
  <c r="I389" i="3"/>
  <c r="J306" i="12"/>
  <c r="G225" i="3"/>
  <c r="G9" i="3"/>
  <c r="H291" i="3"/>
  <c r="H261" i="3"/>
  <c r="H209" i="3"/>
  <c r="H141" i="3"/>
  <c r="G195" i="3"/>
  <c r="G311" i="3"/>
  <c r="G514" i="3"/>
  <c r="G383" i="3"/>
  <c r="H99" i="10"/>
  <c r="H185" i="3"/>
  <c r="G362" i="3"/>
  <c r="G381" i="3"/>
  <c r="G300" i="3"/>
  <c r="J214" i="12"/>
  <c r="G370" i="3"/>
  <c r="G391" i="3"/>
  <c r="G141" i="3"/>
  <c r="G209" i="3"/>
  <c r="G261" i="3"/>
  <c r="G379" i="3"/>
  <c r="G37" i="3"/>
  <c r="G414" i="3"/>
  <c r="J249" i="12"/>
  <c r="J285" i="12"/>
  <c r="H195" i="3"/>
  <c r="G290" i="3"/>
  <c r="G203" i="3"/>
  <c r="G365" i="3"/>
  <c r="G371" i="3"/>
  <c r="G389" i="3"/>
  <c r="G151" i="3"/>
  <c r="G396" i="3"/>
  <c r="H135" i="3"/>
  <c r="H134" i="3"/>
  <c r="H201" i="3"/>
  <c r="J167" i="12"/>
  <c r="J11" i="12"/>
  <c r="G67" i="3"/>
  <c r="G367" i="3"/>
  <c r="G372" i="3"/>
  <c r="G521" i="3"/>
  <c r="H311" i="3"/>
  <c r="H370" i="3"/>
  <c r="H385" i="3"/>
  <c r="H514" i="3"/>
  <c r="H300" i="3"/>
  <c r="H298" i="3" s="1"/>
  <c r="H379" i="3"/>
  <c r="G20" i="3"/>
  <c r="G25" i="3"/>
  <c r="G34" i="3"/>
  <c r="G44" i="3"/>
  <c r="G161" i="3"/>
  <c r="G178" i="3"/>
  <c r="G197" i="3"/>
  <c r="J270" i="12"/>
  <c r="J251" i="12"/>
  <c r="J304" i="12"/>
  <c r="J12" i="12"/>
  <c r="J207" i="12"/>
  <c r="G86" i="3"/>
  <c r="G208" i="3"/>
  <c r="G224" i="3"/>
  <c r="G157" i="3"/>
  <c r="G167" i="3"/>
  <c r="J17" i="12"/>
  <c r="G19" i="3"/>
  <c r="H441" i="3"/>
  <c r="H218" i="3"/>
  <c r="H54" i="10"/>
  <c r="H521" i="3"/>
  <c r="H367" i="3"/>
  <c r="H220" i="3"/>
  <c r="K220" i="3" s="1"/>
  <c r="H198" i="3"/>
  <c r="H207" i="3"/>
  <c r="K207" i="3" s="1"/>
  <c r="H374" i="3"/>
  <c r="H383" i="3"/>
  <c r="H396" i="3"/>
  <c r="H273" i="3"/>
  <c r="H216" i="3"/>
  <c r="K216" i="3" s="1"/>
  <c r="H365" i="3"/>
  <c r="H219" i="3"/>
  <c r="H151" i="3"/>
  <c r="H36" i="3"/>
  <c r="H46" i="3"/>
  <c r="H214" i="3"/>
  <c r="J218" i="12"/>
  <c r="H290" i="3"/>
  <c r="J13" i="12"/>
  <c r="H256" i="3"/>
  <c r="H246" i="3"/>
  <c r="H116" i="3"/>
  <c r="H264" i="3"/>
  <c r="H237" i="3"/>
  <c r="H203" i="3"/>
  <c r="K203" i="3" s="1"/>
  <c r="H197" i="3"/>
  <c r="G16" i="3"/>
  <c r="G47" i="3"/>
  <c r="H16" i="3"/>
  <c r="H318" i="3"/>
  <c r="H285" i="3"/>
  <c r="H464" i="3"/>
  <c r="H391" i="3"/>
  <c r="G134" i="3"/>
  <c r="H15" i="3"/>
  <c r="H47" i="3"/>
  <c r="H371" i="3"/>
  <c r="H381" i="3"/>
  <c r="G135" i="3"/>
  <c r="G207" i="3"/>
  <c r="G216" i="3"/>
  <c r="G291" i="3"/>
  <c r="H372" i="3"/>
  <c r="H382" i="3"/>
  <c r="H266" i="3"/>
  <c r="H206" i="3"/>
  <c r="K206" i="3" s="1"/>
  <c r="F99" i="10"/>
  <c r="H13" i="3"/>
  <c r="H267" i="3"/>
  <c r="H91" i="10"/>
  <c r="H442" i="3"/>
  <c r="H131" i="3"/>
  <c r="H89" i="3"/>
  <c r="H250" i="3"/>
  <c r="H414" i="3"/>
  <c r="K414" i="3" s="1"/>
  <c r="G13" i="3"/>
  <c r="G36" i="3"/>
  <c r="G45" i="3"/>
  <c r="H547" i="3"/>
  <c r="F208" i="3"/>
  <c r="F26" i="10" s="1"/>
  <c r="G202" i="3"/>
  <c r="G15" i="3"/>
  <c r="G46" i="3"/>
  <c r="H9" i="3"/>
  <c r="H156" i="3"/>
  <c r="H212" i="3"/>
  <c r="H389" i="3"/>
  <c r="G130" i="3"/>
  <c r="G226" i="3"/>
  <c r="G266" i="3"/>
  <c r="G374" i="3"/>
  <c r="H294" i="3"/>
  <c r="G131" i="3"/>
  <c r="H94" i="3"/>
  <c r="H433" i="3"/>
  <c r="G273" i="3"/>
  <c r="G244" i="3"/>
  <c r="G220" i="3"/>
  <c r="G206" i="3"/>
  <c r="G264" i="3"/>
  <c r="G198" i="3"/>
  <c r="G88" i="3"/>
  <c r="G385" i="3"/>
  <c r="G125" i="3"/>
  <c r="G153" i="3"/>
  <c r="G218" i="3"/>
  <c r="G219" i="3"/>
  <c r="G201" i="3"/>
  <c r="G212" i="3"/>
  <c r="G158" i="3"/>
  <c r="H231" i="3"/>
  <c r="G213" i="3"/>
  <c r="H362" i="3"/>
  <c r="H172" i="3"/>
  <c r="H163" i="3"/>
  <c r="H125" i="3"/>
  <c r="H193" i="3"/>
  <c r="H192" i="3"/>
  <c r="G192" i="3"/>
  <c r="H202" i="3"/>
  <c r="H119" i="3"/>
  <c r="H109" i="3"/>
  <c r="H85" i="3"/>
  <c r="H460" i="3"/>
  <c r="H74" i="10"/>
  <c r="H507" i="3"/>
  <c r="H504" i="3" s="1"/>
  <c r="H64" i="10"/>
  <c r="H19" i="9"/>
  <c r="K19" i="9" s="1"/>
  <c r="G298" i="3" l="1"/>
  <c r="G26" i="10"/>
  <c r="H26" i="10"/>
  <c r="K192" i="3"/>
  <c r="K197" i="3"/>
  <c r="K261" i="3"/>
  <c r="K387" i="3"/>
  <c r="K218" i="3"/>
  <c r="K201" i="3"/>
  <c r="J30" i="9"/>
  <c r="K30" i="9"/>
  <c r="K273" i="3"/>
  <c r="K198" i="3"/>
  <c r="K291" i="3"/>
  <c r="K45" i="3"/>
  <c r="K29" i="3"/>
  <c r="K418" i="3"/>
  <c r="K53" i="3"/>
  <c r="K528" i="3"/>
  <c r="K52" i="3"/>
  <c r="K22" i="3"/>
  <c r="J59" i="12"/>
  <c r="I195" i="12"/>
  <c r="J195" i="12"/>
  <c r="I295" i="12"/>
  <c r="J295" i="12"/>
  <c r="I255" i="12"/>
  <c r="J255" i="12"/>
  <c r="I224" i="12"/>
  <c r="J224" i="12"/>
  <c r="K214" i="3"/>
  <c r="I278" i="12"/>
  <c r="J278" i="12"/>
  <c r="I158" i="12"/>
  <c r="J158" i="12"/>
  <c r="I171" i="12"/>
  <c r="J171" i="12"/>
  <c r="I312" i="12"/>
  <c r="J312" i="12"/>
  <c r="I149" i="12"/>
  <c r="J149" i="12"/>
  <c r="I148" i="12"/>
  <c r="J148" i="12"/>
  <c r="I287" i="12"/>
  <c r="J287" i="12"/>
  <c r="I199" i="12"/>
  <c r="J199" i="12"/>
  <c r="I290" i="12"/>
  <c r="J290" i="12"/>
  <c r="I301" i="12"/>
  <c r="J301" i="12"/>
  <c r="I165" i="12"/>
  <c r="J165" i="12"/>
  <c r="I266" i="12"/>
  <c r="J266" i="12"/>
  <c r="I81" i="10"/>
  <c r="K81" i="10" s="1"/>
  <c r="K258" i="3"/>
  <c r="K371" i="3"/>
  <c r="K209" i="3"/>
  <c r="K212" i="3"/>
  <c r="K178" i="3"/>
  <c r="K202" i="3"/>
  <c r="K285" i="3"/>
  <c r="I97" i="12"/>
  <c r="J97" i="12"/>
  <c r="I21" i="12"/>
  <c r="J21" i="12"/>
  <c r="I80" i="12"/>
  <c r="J80" i="12"/>
  <c r="I112" i="12"/>
  <c r="J112" i="12"/>
  <c r="I62" i="12"/>
  <c r="J62" i="12"/>
  <c r="K51" i="3"/>
  <c r="K407" i="3"/>
  <c r="I398" i="3"/>
  <c r="K399" i="3"/>
  <c r="I539" i="12"/>
  <c r="J539" i="12"/>
  <c r="I441" i="12"/>
  <c r="J441" i="12"/>
  <c r="I58" i="3"/>
  <c r="I57" i="3" s="1"/>
  <c r="K59" i="3"/>
  <c r="I520" i="12"/>
  <c r="J520" i="12"/>
  <c r="I141" i="12"/>
  <c r="J141" i="12"/>
  <c r="I580" i="12"/>
  <c r="J580" i="12"/>
  <c r="I102" i="10"/>
  <c r="K102" i="10" s="1"/>
  <c r="K278" i="3"/>
  <c r="I209" i="12"/>
  <c r="J209" i="12"/>
  <c r="K34" i="3"/>
  <c r="K25" i="3"/>
  <c r="I550" i="12"/>
  <c r="J550" i="12"/>
  <c r="I432" i="12"/>
  <c r="J432" i="12"/>
  <c r="I131" i="12"/>
  <c r="J131" i="12"/>
  <c r="K43" i="3"/>
  <c r="K33" i="3"/>
  <c r="K547" i="3"/>
  <c r="I419" i="3"/>
  <c r="K420" i="3"/>
  <c r="I129" i="12"/>
  <c r="J129" i="12"/>
  <c r="I40" i="3"/>
  <c r="K41" i="3"/>
  <c r="K27" i="3"/>
  <c r="I400" i="3"/>
  <c r="K401" i="3"/>
  <c r="I379" i="12"/>
  <c r="J379" i="12"/>
  <c r="I311" i="12"/>
  <c r="J311" i="12"/>
  <c r="I289" i="12"/>
  <c r="J289" i="12"/>
  <c r="I236" i="12"/>
  <c r="J236" i="12"/>
  <c r="I292" i="12"/>
  <c r="J292" i="12"/>
  <c r="I299" i="12"/>
  <c r="J299" i="12"/>
  <c r="I256" i="12"/>
  <c r="J256" i="12"/>
  <c r="I260" i="12"/>
  <c r="J260" i="12"/>
  <c r="I267" i="12"/>
  <c r="J267" i="12"/>
  <c r="I250" i="12"/>
  <c r="J250" i="12"/>
  <c r="I294" i="12"/>
  <c r="J294" i="12"/>
  <c r="I160" i="12"/>
  <c r="J160" i="12"/>
  <c r="I153" i="12"/>
  <c r="J153" i="12"/>
  <c r="I268" i="12"/>
  <c r="J268" i="12"/>
  <c r="I194" i="12"/>
  <c r="J194" i="12"/>
  <c r="I202" i="12"/>
  <c r="J202" i="12"/>
  <c r="K389" i="3"/>
  <c r="I297" i="12"/>
  <c r="J297" i="12"/>
  <c r="I284" i="12"/>
  <c r="J284" i="12"/>
  <c r="I300" i="12"/>
  <c r="J300" i="12"/>
  <c r="I204" i="12"/>
  <c r="J204" i="12"/>
  <c r="K134" i="3"/>
  <c r="K226" i="3"/>
  <c r="K36" i="3"/>
  <c r="K9" i="3"/>
  <c r="K130" i="3"/>
  <c r="K135" i="3"/>
  <c r="K219" i="3"/>
  <c r="K47" i="3"/>
  <c r="K290" i="3"/>
  <c r="K66" i="3"/>
  <c r="I381" i="12"/>
  <c r="J381" i="12"/>
  <c r="I62" i="3"/>
  <c r="I61" i="3" s="1"/>
  <c r="K63" i="3"/>
  <c r="K415" i="3"/>
  <c r="K395" i="3"/>
  <c r="I434" i="12"/>
  <c r="J434" i="12"/>
  <c r="K35" i="3"/>
  <c r="K26" i="3"/>
  <c r="I175" i="12"/>
  <c r="J175" i="12"/>
  <c r="K44" i="3"/>
  <c r="I222" i="12"/>
  <c r="J222" i="12"/>
  <c r="I264" i="12"/>
  <c r="J264" i="12"/>
  <c r="I189" i="12"/>
  <c r="J189" i="12"/>
  <c r="K131" i="3"/>
  <c r="K141" i="3"/>
  <c r="K381" i="3"/>
  <c r="K441" i="3"/>
  <c r="K193" i="3"/>
  <c r="I27" i="12"/>
  <c r="J27" i="12"/>
  <c r="K20" i="3"/>
  <c r="I84" i="12"/>
  <c r="J84" i="12"/>
  <c r="I374" i="12"/>
  <c r="J374" i="12"/>
  <c r="I444" i="12"/>
  <c r="J444" i="12"/>
  <c r="I545" i="12"/>
  <c r="J545" i="12"/>
  <c r="I514" i="12"/>
  <c r="J514" i="12"/>
  <c r="I427" i="12"/>
  <c r="J427" i="12"/>
  <c r="I437" i="12"/>
  <c r="J437" i="12"/>
  <c r="I508" i="3"/>
  <c r="K508" i="3" s="1"/>
  <c r="K512" i="3"/>
  <c r="I335" i="12"/>
  <c r="J335" i="12"/>
  <c r="I168" i="12"/>
  <c r="J168" i="12"/>
  <c r="K37" i="3"/>
  <c r="K24" i="3"/>
  <c r="K32" i="3"/>
  <c r="I537" i="3"/>
  <c r="K538" i="3"/>
  <c r="K417" i="3"/>
  <c r="I127" i="12"/>
  <c r="J127" i="12"/>
  <c r="I240" i="3"/>
  <c r="K240" i="3" s="1"/>
  <c r="K241" i="3"/>
  <c r="I156" i="12"/>
  <c r="J156" i="12"/>
  <c r="I265" i="12"/>
  <c r="J265" i="12"/>
  <c r="I164" i="12"/>
  <c r="J164" i="12"/>
  <c r="I154" i="12"/>
  <c r="J154" i="12"/>
  <c r="I182" i="12"/>
  <c r="J182" i="12"/>
  <c r="I200" i="12"/>
  <c r="J200" i="12"/>
  <c r="I277" i="12"/>
  <c r="J277" i="12"/>
  <c r="I263" i="12"/>
  <c r="J263" i="12"/>
  <c r="I152" i="12"/>
  <c r="J152" i="12"/>
  <c r="I302" i="12"/>
  <c r="J302" i="12"/>
  <c r="I298" i="12"/>
  <c r="J298" i="12"/>
  <c r="I288" i="12"/>
  <c r="J288" i="12"/>
  <c r="I258" i="12"/>
  <c r="J258" i="12"/>
  <c r="I151" i="12"/>
  <c r="J151" i="12"/>
  <c r="I197" i="12"/>
  <c r="J197" i="12"/>
  <c r="K266" i="3"/>
  <c r="K514" i="3"/>
  <c r="K195" i="3"/>
  <c r="K264" i="3"/>
  <c r="K151" i="3"/>
  <c r="I349" i="12"/>
  <c r="J349" i="12"/>
  <c r="K19" i="3"/>
  <c r="I92" i="12"/>
  <c r="J92" i="12"/>
  <c r="I53" i="12"/>
  <c r="J53" i="12"/>
  <c r="I107" i="12"/>
  <c r="J107" i="12"/>
  <c r="I547" i="12"/>
  <c r="J547" i="12"/>
  <c r="I542" i="12"/>
  <c r="J542" i="12"/>
  <c r="I403" i="3"/>
  <c r="I402" i="3" s="1"/>
  <c r="K404" i="3"/>
  <c r="I395" i="12"/>
  <c r="J395" i="12"/>
  <c r="K546" i="3"/>
  <c r="J565" i="12"/>
  <c r="J568" i="12"/>
  <c r="I530" i="3"/>
  <c r="K531" i="3"/>
  <c r="I64" i="12"/>
  <c r="J64" i="12"/>
  <c r="I457" i="12"/>
  <c r="J457" i="12"/>
  <c r="K31" i="3"/>
  <c r="K21" i="3"/>
  <c r="K67" i="3"/>
  <c r="K362" i="3"/>
  <c r="I192" i="12"/>
  <c r="J192" i="12"/>
  <c r="I190" i="12"/>
  <c r="J190" i="12"/>
  <c r="K10" i="9"/>
  <c r="F346" i="3"/>
  <c r="F341" i="3" s="1"/>
  <c r="H37" i="10"/>
  <c r="G37" i="10"/>
  <c r="I524" i="3"/>
  <c r="K524" i="3" s="1"/>
  <c r="G20" i="10"/>
  <c r="H20" i="10"/>
  <c r="G24" i="10"/>
  <c r="H13" i="10"/>
  <c r="H27" i="10"/>
  <c r="H24" i="10"/>
  <c r="H84" i="10"/>
  <c r="H21" i="10"/>
  <c r="G15" i="10"/>
  <c r="G13" i="10"/>
  <c r="H9" i="10"/>
  <c r="G21" i="10"/>
  <c r="G84" i="10"/>
  <c r="G19" i="10"/>
  <c r="G27" i="10"/>
  <c r="H19" i="10"/>
  <c r="F191" i="3"/>
  <c r="F9" i="10"/>
  <c r="F8" i="10" s="1"/>
  <c r="F194" i="3"/>
  <c r="F13" i="10"/>
  <c r="G9" i="10"/>
  <c r="H15" i="10"/>
  <c r="I88" i="10"/>
  <c r="I548" i="3"/>
  <c r="I534" i="3"/>
  <c r="G7" i="9"/>
  <c r="I65" i="3"/>
  <c r="I94" i="10"/>
  <c r="I46" i="3"/>
  <c r="K46" i="3" s="1"/>
  <c r="I17" i="12"/>
  <c r="I207" i="12"/>
  <c r="I431" i="3"/>
  <c r="K431" i="3" s="1"/>
  <c r="I251" i="12"/>
  <c r="I167" i="12"/>
  <c r="I83" i="3"/>
  <c r="K83" i="3" s="1"/>
  <c r="I285" i="12"/>
  <c r="I306" i="12"/>
  <c r="I272" i="12"/>
  <c r="I274" i="12"/>
  <c r="I134" i="12"/>
  <c r="I385" i="12"/>
  <c r="I583" i="12"/>
  <c r="I552" i="12"/>
  <c r="J102" i="10"/>
  <c r="I218" i="12"/>
  <c r="I15" i="3"/>
  <c r="K15" i="3" s="1"/>
  <c r="I12" i="12"/>
  <c r="I412" i="12"/>
  <c r="I16" i="3"/>
  <c r="K16" i="3" s="1"/>
  <c r="I13" i="12"/>
  <c r="I270" i="12"/>
  <c r="I427" i="3"/>
  <c r="K427" i="3" s="1"/>
  <c r="I249" i="12"/>
  <c r="J211" i="12"/>
  <c r="I214" i="12"/>
  <c r="I308" i="12"/>
  <c r="J588" i="12"/>
  <c r="I589" i="12"/>
  <c r="I240" i="12"/>
  <c r="I304" i="12"/>
  <c r="I13" i="3"/>
  <c r="K13" i="3" s="1"/>
  <c r="I11" i="12"/>
  <c r="I181" i="12"/>
  <c r="I565" i="12"/>
  <c r="I568" i="12"/>
  <c r="I57" i="12"/>
  <c r="I59" i="12"/>
  <c r="J17" i="9"/>
  <c r="J41" i="9"/>
  <c r="J15" i="9"/>
  <c r="I103" i="12"/>
  <c r="J416" i="3"/>
  <c r="G419" i="3"/>
  <c r="G406" i="3"/>
  <c r="G405" i="3" s="1"/>
  <c r="G400" i="3"/>
  <c r="J380" i="3"/>
  <c r="G386" i="3"/>
  <c r="J363" i="3"/>
  <c r="G92" i="10"/>
  <c r="G91" i="10"/>
  <c r="J262" i="3"/>
  <c r="J263" i="3"/>
  <c r="J275" i="3"/>
  <c r="J274" i="3"/>
  <c r="G81" i="10"/>
  <c r="J257" i="3"/>
  <c r="J251" i="3"/>
  <c r="J252" i="3"/>
  <c r="G69" i="10"/>
  <c r="J247" i="3"/>
  <c r="J244" i="3"/>
  <c r="J233" i="3"/>
  <c r="J235" i="3"/>
  <c r="J234" i="3"/>
  <c r="J232" i="3"/>
  <c r="J228" i="3"/>
  <c r="J208" i="3"/>
  <c r="J222" i="3"/>
  <c r="J229" i="3"/>
  <c r="J213" i="3"/>
  <c r="J204" i="3"/>
  <c r="J217" i="3"/>
  <c r="J215" i="3"/>
  <c r="J224" i="3"/>
  <c r="J210" i="3"/>
  <c r="G185" i="3"/>
  <c r="J185" i="3" s="1"/>
  <c r="J180" i="3"/>
  <c r="J182" i="3"/>
  <c r="J179" i="3"/>
  <c r="J181" i="3"/>
  <c r="J173" i="3"/>
  <c r="J170" i="3"/>
  <c r="J165" i="3"/>
  <c r="J167" i="3"/>
  <c r="J166" i="3"/>
  <c r="J164" i="3"/>
  <c r="J160" i="3"/>
  <c r="J137" i="3"/>
  <c r="J139" i="3"/>
  <c r="J136" i="3"/>
  <c r="J152" i="3"/>
  <c r="J150" i="3"/>
  <c r="G154" i="3"/>
  <c r="J154" i="3" s="1"/>
  <c r="J145" i="3"/>
  <c r="J153" i="3"/>
  <c r="J161" i="3"/>
  <c r="J148" i="3"/>
  <c r="J159" i="3"/>
  <c r="J140" i="3"/>
  <c r="J149" i="3"/>
  <c r="J158" i="3"/>
  <c r="J157" i="3"/>
  <c r="J142" i="3"/>
  <c r="J146" i="3"/>
  <c r="J143" i="3"/>
  <c r="J147" i="3"/>
  <c r="J126" i="3"/>
  <c r="J120" i="3"/>
  <c r="J118" i="3"/>
  <c r="J117" i="3"/>
  <c r="J113" i="3"/>
  <c r="J110" i="3"/>
  <c r="J107" i="3"/>
  <c r="J87" i="3"/>
  <c r="J96" i="3"/>
  <c r="J99" i="3"/>
  <c r="J102" i="3"/>
  <c r="J100" i="3"/>
  <c r="J86" i="3"/>
  <c r="J101" i="3"/>
  <c r="J91" i="3"/>
  <c r="J95" i="3"/>
  <c r="J98" i="3"/>
  <c r="G103" i="3"/>
  <c r="J103" i="3" s="1"/>
  <c r="J88" i="3"/>
  <c r="J97" i="3"/>
  <c r="J93" i="3"/>
  <c r="J81" i="3"/>
  <c r="J79" i="3"/>
  <c r="G82" i="3"/>
  <c r="J82" i="3" s="1"/>
  <c r="J465" i="3"/>
  <c r="G467" i="3"/>
  <c r="J467" i="3" s="1"/>
  <c r="J466" i="3"/>
  <c r="J461" i="3"/>
  <c r="J458" i="3"/>
  <c r="J455" i="3"/>
  <c r="J445" i="3"/>
  <c r="J452" i="3"/>
  <c r="J439" i="3"/>
  <c r="J436" i="3"/>
  <c r="J440" i="3"/>
  <c r="J438" i="3"/>
  <c r="J434" i="3"/>
  <c r="J450" i="3"/>
  <c r="J447" i="3"/>
  <c r="J435" i="3"/>
  <c r="J448" i="3"/>
  <c r="J446" i="3"/>
  <c r="J449" i="3"/>
  <c r="J444" i="3"/>
  <c r="J443" i="3"/>
  <c r="J431" i="3"/>
  <c r="J427" i="3"/>
  <c r="J429" i="3"/>
  <c r="G540" i="3"/>
  <c r="J540" i="3" s="1"/>
  <c r="J526" i="3"/>
  <c r="J520" i="3"/>
  <c r="G499" i="3"/>
  <c r="J499" i="3" s="1"/>
  <c r="G501" i="3"/>
  <c r="J501" i="3" s="1"/>
  <c r="J422" i="3"/>
  <c r="G410" i="3"/>
  <c r="G409" i="3" s="1"/>
  <c r="G366" i="3"/>
  <c r="J353" i="3"/>
  <c r="J348" i="3"/>
  <c r="G339" i="3"/>
  <c r="J339" i="3" s="1"/>
  <c r="J336" i="3"/>
  <c r="G65" i="10"/>
  <c r="J333" i="3"/>
  <c r="J330" i="3"/>
  <c r="G324" i="3"/>
  <c r="J324" i="3" s="1"/>
  <c r="J309" i="3"/>
  <c r="J307" i="3"/>
  <c r="J320" i="3"/>
  <c r="J296" i="3"/>
  <c r="J313" i="3"/>
  <c r="J302" i="3"/>
  <c r="J304" i="3"/>
  <c r="J306" i="3"/>
  <c r="J305" i="3"/>
  <c r="J299" i="3"/>
  <c r="J295" i="3"/>
  <c r="J288" i="3"/>
  <c r="G284" i="3"/>
  <c r="J253" i="3"/>
  <c r="J241" i="3"/>
  <c r="J238" i="3"/>
  <c r="G127" i="3"/>
  <c r="J68" i="3"/>
  <c r="G73" i="3"/>
  <c r="J73" i="3" s="1"/>
  <c r="G62" i="3"/>
  <c r="G28" i="10"/>
  <c r="J10" i="3"/>
  <c r="I277" i="3"/>
  <c r="H65" i="3"/>
  <c r="H64" i="3" s="1"/>
  <c r="G89" i="10"/>
  <c r="J265" i="3"/>
  <c r="G88" i="10"/>
  <c r="H89" i="10"/>
  <c r="G65" i="3"/>
  <c r="G524" i="3"/>
  <c r="G46" i="10"/>
  <c r="H46" i="10"/>
  <c r="H23" i="9"/>
  <c r="K23" i="9" s="1"/>
  <c r="I73" i="10"/>
  <c r="J174" i="3"/>
  <c r="G73" i="10"/>
  <c r="G530" i="3"/>
  <c r="J531" i="3"/>
  <c r="H94" i="10"/>
  <c r="J271" i="3"/>
  <c r="G94" i="10"/>
  <c r="H45" i="10"/>
  <c r="F256" i="3"/>
  <c r="F255" i="3" s="1"/>
  <c r="F81" i="10"/>
  <c r="F79" i="10" s="1"/>
  <c r="F78" i="10" s="1"/>
  <c r="F31" i="10"/>
  <c r="F71" i="10"/>
  <c r="F70" i="10" s="1"/>
  <c r="F35" i="10"/>
  <c r="F12" i="10"/>
  <c r="I33" i="10"/>
  <c r="F33" i="10"/>
  <c r="F39" i="10"/>
  <c r="F44" i="10"/>
  <c r="F42" i="10" s="1"/>
  <c r="G34" i="10"/>
  <c r="G32" i="10"/>
  <c r="F42" i="3"/>
  <c r="F17" i="3" s="1"/>
  <c r="G33" i="10"/>
  <c r="H33" i="10"/>
  <c r="F52" i="10"/>
  <c r="F50" i="10" s="1"/>
  <c r="F49" i="10" s="1"/>
  <c r="F62" i="10"/>
  <c r="F58" i="10" s="1"/>
  <c r="H25" i="10"/>
  <c r="F25" i="10"/>
  <c r="G25" i="10"/>
  <c r="J92" i="3"/>
  <c r="J90" i="3"/>
  <c r="G504" i="3"/>
  <c r="J505" i="3"/>
  <c r="F283" i="3"/>
  <c r="J268" i="3"/>
  <c r="J155" i="3"/>
  <c r="J186" i="3"/>
  <c r="J47" i="3"/>
  <c r="J36" i="3"/>
  <c r="J370" i="3"/>
  <c r="J261" i="3"/>
  <c r="J33" i="3"/>
  <c r="J294" i="3"/>
  <c r="J212" i="3"/>
  <c r="J372" i="3"/>
  <c r="J15" i="3"/>
  <c r="J285" i="3"/>
  <c r="J264" i="3"/>
  <c r="J151" i="3"/>
  <c r="J273" i="3"/>
  <c r="J207" i="3"/>
  <c r="J300" i="3"/>
  <c r="J311" i="3"/>
  <c r="J201" i="3"/>
  <c r="J291" i="3"/>
  <c r="J130" i="3"/>
  <c r="J498" i="3"/>
  <c r="J37" i="3"/>
  <c r="J519" i="3"/>
  <c r="J392" i="3"/>
  <c r="J418" i="3"/>
  <c r="J45" i="3"/>
  <c r="J26" i="3"/>
  <c r="J20" i="3"/>
  <c r="J48" i="3"/>
  <c r="J29" i="3"/>
  <c r="J337" i="3"/>
  <c r="J258" i="3"/>
  <c r="J269" i="3"/>
  <c r="J125" i="3"/>
  <c r="J9" i="3"/>
  <c r="J214" i="3"/>
  <c r="J216" i="3"/>
  <c r="J521" i="3"/>
  <c r="J420" i="3"/>
  <c r="J387" i="3"/>
  <c r="J11" i="3"/>
  <c r="J44" i="3"/>
  <c r="J25" i="3"/>
  <c r="J131" i="3"/>
  <c r="J13" i="3"/>
  <c r="J206" i="3"/>
  <c r="J381" i="3"/>
  <c r="J318" i="3"/>
  <c r="J197" i="3"/>
  <c r="J290" i="3"/>
  <c r="J219" i="3"/>
  <c r="J396" i="3"/>
  <c r="J198" i="3"/>
  <c r="J220" i="3"/>
  <c r="J218" i="3"/>
  <c r="J514" i="3"/>
  <c r="J134" i="3"/>
  <c r="J141" i="3"/>
  <c r="J512" i="3"/>
  <c r="J226" i="3"/>
  <c r="J178" i="3"/>
  <c r="F292" i="3"/>
  <c r="J376" i="3"/>
  <c r="J43" i="3"/>
  <c r="J24" i="3"/>
  <c r="J535" i="3"/>
  <c r="J401" i="3"/>
  <c r="J52" i="3"/>
  <c r="J22" i="3"/>
  <c r="J375" i="3"/>
  <c r="J518" i="3"/>
  <c r="J399" i="3"/>
  <c r="J51" i="3"/>
  <c r="J31" i="3"/>
  <c r="J528" i="3"/>
  <c r="J407" i="3"/>
  <c r="J56" i="3"/>
  <c r="J34" i="3"/>
  <c r="J500" i="3"/>
  <c r="J502" i="3"/>
  <c r="J83" i="3"/>
  <c r="J104" i="3"/>
  <c r="J202" i="3"/>
  <c r="J374" i="3"/>
  <c r="J379" i="3"/>
  <c r="J404" i="3"/>
  <c r="J32" i="3"/>
  <c r="J39" i="3"/>
  <c r="J21" i="3"/>
  <c r="J377" i="3"/>
  <c r="J507" i="3"/>
  <c r="J192" i="3"/>
  <c r="J193" i="3"/>
  <c r="J362" i="3"/>
  <c r="J389" i="3"/>
  <c r="J547" i="3"/>
  <c r="J414" i="3"/>
  <c r="J266" i="3"/>
  <c r="J371" i="3"/>
  <c r="J391" i="3"/>
  <c r="J16" i="3"/>
  <c r="J203" i="3"/>
  <c r="J46" i="3"/>
  <c r="J365" i="3"/>
  <c r="J383" i="3"/>
  <c r="J128" i="3"/>
  <c r="H366" i="3"/>
  <c r="J367" i="3"/>
  <c r="J441" i="3"/>
  <c r="J385" i="3"/>
  <c r="J135" i="3"/>
  <c r="J195" i="3"/>
  <c r="J209" i="3"/>
  <c r="J225" i="3"/>
  <c r="J538" i="3"/>
  <c r="J395" i="3"/>
  <c r="J66" i="3"/>
  <c r="J28" i="3"/>
  <c r="J549" i="3"/>
  <c r="J415" i="3"/>
  <c r="J63" i="3"/>
  <c r="J41" i="3"/>
  <c r="J27" i="3"/>
  <c r="J59" i="3"/>
  <c r="J35" i="3"/>
  <c r="J546" i="3"/>
  <c r="J417" i="3"/>
  <c r="J390" i="3"/>
  <c r="J67" i="3"/>
  <c r="J38" i="3"/>
  <c r="J19" i="3"/>
  <c r="J326" i="3"/>
  <c r="J411" i="3"/>
  <c r="J541" i="3"/>
  <c r="J468" i="3"/>
  <c r="J248" i="3"/>
  <c r="J74" i="3"/>
  <c r="J340" i="3"/>
  <c r="I413" i="3"/>
  <c r="F14" i="3"/>
  <c r="F16" i="10"/>
  <c r="H16" i="10"/>
  <c r="G16" i="10"/>
  <c r="I406" i="3"/>
  <c r="J513" i="12"/>
  <c r="I545" i="3"/>
  <c r="J221" i="12"/>
  <c r="J106" i="12"/>
  <c r="I18" i="3"/>
  <c r="J79" i="12"/>
  <c r="J91" i="12"/>
  <c r="J276" i="12"/>
  <c r="J310" i="12"/>
  <c r="I397" i="3"/>
  <c r="I65" i="10"/>
  <c r="I185" i="3"/>
  <c r="K185" i="3" s="1"/>
  <c r="I284" i="3"/>
  <c r="H29" i="10"/>
  <c r="I361" i="3"/>
  <c r="I119" i="3"/>
  <c r="K119" i="3" s="1"/>
  <c r="I467" i="3"/>
  <c r="K467" i="3" s="1"/>
  <c r="I410" i="3"/>
  <c r="K410" i="3" s="1"/>
  <c r="H43" i="10"/>
  <c r="I540" i="3"/>
  <c r="K540" i="3" s="1"/>
  <c r="H534" i="3"/>
  <c r="K534" i="3" s="1"/>
  <c r="H63" i="10"/>
  <c r="H22" i="10"/>
  <c r="H60" i="10"/>
  <c r="H59" i="10" s="1"/>
  <c r="I127" i="3"/>
  <c r="H406" i="3"/>
  <c r="H55" i="3"/>
  <c r="K55" i="3" s="1"/>
  <c r="I54" i="3"/>
  <c r="I194" i="3"/>
  <c r="I287" i="3"/>
  <c r="K287" i="3" s="1"/>
  <c r="H28" i="10"/>
  <c r="H548" i="3"/>
  <c r="H85" i="10"/>
  <c r="H80" i="10"/>
  <c r="H40" i="3"/>
  <c r="I73" i="3"/>
  <c r="K73" i="3" s="1"/>
  <c r="I237" i="3"/>
  <c r="K237" i="3" s="1"/>
  <c r="I221" i="3"/>
  <c r="K221" i="3" s="1"/>
  <c r="I329" i="3"/>
  <c r="K329" i="3" s="1"/>
  <c r="H86" i="10"/>
  <c r="I23" i="3"/>
  <c r="H403" i="3"/>
  <c r="I243" i="3"/>
  <c r="K243" i="3" s="1"/>
  <c r="I501" i="3"/>
  <c r="K501" i="3" s="1"/>
  <c r="I78" i="3"/>
  <c r="K78" i="3" s="1"/>
  <c r="I499" i="3"/>
  <c r="K499" i="3" s="1"/>
  <c r="I339" i="3"/>
  <c r="K339" i="3" s="1"/>
  <c r="H419" i="3"/>
  <c r="H386" i="3"/>
  <c r="K386" i="3" s="1"/>
  <c r="H11" i="10"/>
  <c r="I154" i="3"/>
  <c r="K154" i="3" s="1"/>
  <c r="I40" i="9"/>
  <c r="J40" i="9" s="1"/>
  <c r="I29" i="9"/>
  <c r="H98" i="10"/>
  <c r="I41" i="10"/>
  <c r="J41" i="10" s="1"/>
  <c r="I36" i="10"/>
  <c r="I10" i="10"/>
  <c r="H58" i="3"/>
  <c r="H400" i="3"/>
  <c r="I256" i="3"/>
  <c r="K256" i="3" s="1"/>
  <c r="H72" i="10"/>
  <c r="G316" i="3"/>
  <c r="I22" i="10"/>
  <c r="I47" i="10"/>
  <c r="I99" i="10"/>
  <c r="H48" i="10"/>
  <c r="I163" i="3"/>
  <c r="K163" i="3" s="1"/>
  <c r="H62" i="3"/>
  <c r="H68" i="10"/>
  <c r="I191" i="3"/>
  <c r="I246" i="3"/>
  <c r="K246" i="3" s="1"/>
  <c r="I270" i="3"/>
  <c r="K270" i="3" s="1"/>
  <c r="I54" i="10"/>
  <c r="I29" i="10"/>
  <c r="I45" i="10"/>
  <c r="I43" i="10"/>
  <c r="I48" i="10"/>
  <c r="J48" i="10" s="1"/>
  <c r="I169" i="3"/>
  <c r="K169" i="3" s="1"/>
  <c r="I80" i="10"/>
  <c r="I250" i="3"/>
  <c r="K250" i="3" s="1"/>
  <c r="H41" i="10"/>
  <c r="H23" i="3"/>
  <c r="H18" i="3"/>
  <c r="H49" i="9"/>
  <c r="H48" i="9" s="1"/>
  <c r="I49" i="9"/>
  <c r="J49" i="9" s="1"/>
  <c r="H29" i="9"/>
  <c r="H43" i="9"/>
  <c r="H398" i="3"/>
  <c r="H537" i="3"/>
  <c r="I177" i="3"/>
  <c r="I51" i="10"/>
  <c r="J51" i="10" s="1"/>
  <c r="H51" i="10"/>
  <c r="I231" i="3"/>
  <c r="K231" i="3" s="1"/>
  <c r="I86" i="10"/>
  <c r="I85" i="10"/>
  <c r="J85" i="10" s="1"/>
  <c r="I68" i="10"/>
  <c r="J68" i="10" s="1"/>
  <c r="I267" i="3"/>
  <c r="K267" i="3" s="1"/>
  <c r="I289" i="3"/>
  <c r="I53" i="10"/>
  <c r="G39" i="9"/>
  <c r="H87" i="10"/>
  <c r="I118" i="3"/>
  <c r="K118" i="3" s="1"/>
  <c r="I436" i="3"/>
  <c r="K436" i="3" s="1"/>
  <c r="I311" i="3"/>
  <c r="K311" i="3" s="1"/>
  <c r="H47" i="10"/>
  <c r="H56" i="10"/>
  <c r="I521" i="3"/>
  <c r="K521" i="3" s="1"/>
  <c r="I302" i="3"/>
  <c r="K302" i="3" s="1"/>
  <c r="I348" i="3"/>
  <c r="K348" i="3" s="1"/>
  <c r="I447" i="3"/>
  <c r="K447" i="3" s="1"/>
  <c r="I443" i="3"/>
  <c r="K443" i="3" s="1"/>
  <c r="I294" i="3"/>
  <c r="K294" i="3" s="1"/>
  <c r="I86" i="3"/>
  <c r="K86" i="3" s="1"/>
  <c r="I326" i="3"/>
  <c r="K326" i="3" s="1"/>
  <c r="I367" i="3"/>
  <c r="K367" i="3" s="1"/>
  <c r="I104" i="3"/>
  <c r="K104" i="3" s="1"/>
  <c r="I99" i="3"/>
  <c r="K99" i="3" s="1"/>
  <c r="I385" i="3"/>
  <c r="K385" i="3" s="1"/>
  <c r="I98" i="3"/>
  <c r="K98" i="3" s="1"/>
  <c r="I81" i="3"/>
  <c r="K81" i="3" s="1"/>
  <c r="I101" i="3"/>
  <c r="K101" i="3" s="1"/>
  <c r="I391" i="3"/>
  <c r="K391" i="3" s="1"/>
  <c r="I172" i="3"/>
  <c r="K172" i="3" s="1"/>
  <c r="H10" i="10"/>
  <c r="H293" i="3"/>
  <c r="H316" i="3"/>
  <c r="I448" i="3"/>
  <c r="K448" i="3" s="1"/>
  <c r="I92" i="3"/>
  <c r="K92" i="3" s="1"/>
  <c r="I465" i="3"/>
  <c r="K465" i="3" s="1"/>
  <c r="I305" i="3"/>
  <c r="K305" i="3" s="1"/>
  <c r="I95" i="3"/>
  <c r="K95" i="3" s="1"/>
  <c r="I440" i="3"/>
  <c r="K440" i="3" s="1"/>
  <c r="I353" i="3"/>
  <c r="H284" i="3"/>
  <c r="I498" i="3"/>
  <c r="K498" i="3" s="1"/>
  <c r="I307" i="3"/>
  <c r="K307" i="3" s="1"/>
  <c r="H38" i="10"/>
  <c r="I100" i="3"/>
  <c r="K100" i="3" s="1"/>
  <c r="I383" i="3"/>
  <c r="K383" i="3" s="1"/>
  <c r="I96" i="3"/>
  <c r="K96" i="3" s="1"/>
  <c r="I455" i="3"/>
  <c r="K455" i="3" s="1"/>
  <c r="I450" i="3"/>
  <c r="K450" i="3" s="1"/>
  <c r="I429" i="3"/>
  <c r="K429" i="3" s="1"/>
  <c r="I382" i="3"/>
  <c r="K382" i="3" s="1"/>
  <c r="I90" i="3"/>
  <c r="K90" i="3" s="1"/>
  <c r="I370" i="3"/>
  <c r="K370" i="3" s="1"/>
  <c r="I88" i="3"/>
  <c r="K88" i="3" s="1"/>
  <c r="I507" i="3"/>
  <c r="K507" i="3" s="1"/>
  <c r="I365" i="3"/>
  <c r="K365" i="3" s="1"/>
  <c r="I113" i="3"/>
  <c r="K113" i="3" s="1"/>
  <c r="I156" i="3"/>
  <c r="K156" i="3" s="1"/>
  <c r="I144" i="3"/>
  <c r="I138" i="3"/>
  <c r="H497" i="3"/>
  <c r="I107" i="3"/>
  <c r="K107" i="3" s="1"/>
  <c r="I117" i="3"/>
  <c r="K117" i="3" s="1"/>
  <c r="I452" i="3"/>
  <c r="K452" i="3" s="1"/>
  <c r="I372" i="3"/>
  <c r="K372" i="3" s="1"/>
  <c r="I87" i="3"/>
  <c r="K87" i="3" s="1"/>
  <c r="I299" i="3"/>
  <c r="I379" i="3"/>
  <c r="K379" i="3" s="1"/>
  <c r="I466" i="3"/>
  <c r="K466" i="3" s="1"/>
  <c r="I318" i="3"/>
  <c r="K318" i="3" s="1"/>
  <c r="I505" i="3"/>
  <c r="H36" i="10"/>
  <c r="I374" i="3"/>
  <c r="K374" i="3" s="1"/>
  <c r="I438" i="3"/>
  <c r="K438" i="3" s="1"/>
  <c r="I396" i="3"/>
  <c r="K396" i="3" s="1"/>
  <c r="I295" i="3"/>
  <c r="K295" i="3" s="1"/>
  <c r="I446" i="3"/>
  <c r="K446" i="3" s="1"/>
  <c r="I300" i="3"/>
  <c r="I422" i="3"/>
  <c r="K422" i="3" s="1"/>
  <c r="I102" i="3"/>
  <c r="K102" i="3" s="1"/>
  <c r="I110" i="3"/>
  <c r="K110" i="3" s="1"/>
  <c r="I458" i="3"/>
  <c r="K458" i="3" s="1"/>
  <c r="I320" i="3"/>
  <c r="K320" i="3" s="1"/>
  <c r="I449" i="3"/>
  <c r="K449" i="3" s="1"/>
  <c r="I461" i="3"/>
  <c r="K461" i="3" s="1"/>
  <c r="I213" i="3"/>
  <c r="K213" i="3" s="1"/>
  <c r="H53" i="10"/>
  <c r="G293" i="3"/>
  <c r="I272" i="3"/>
  <c r="H7" i="9"/>
  <c r="G41" i="10"/>
  <c r="I50" i="3"/>
  <c r="G38" i="10"/>
  <c r="G347" i="3"/>
  <c r="G346" i="3" s="1"/>
  <c r="G87" i="10"/>
  <c r="G86" i="10"/>
  <c r="G85" i="10"/>
  <c r="G80" i="10"/>
  <c r="G63" i="10"/>
  <c r="F334" i="3"/>
  <c r="F331" i="3" s="1"/>
  <c r="I334" i="3"/>
  <c r="K334" i="3" s="1"/>
  <c r="G334" i="3"/>
  <c r="G51" i="10"/>
  <c r="G53" i="10"/>
  <c r="G48" i="10"/>
  <c r="G47" i="10"/>
  <c r="G45" i="10"/>
  <c r="G43" i="10"/>
  <c r="G40" i="3"/>
  <c r="G36" i="10"/>
  <c r="I133" i="3"/>
  <c r="G22" i="10"/>
  <c r="I205" i="3"/>
  <c r="G451" i="3"/>
  <c r="G10" i="10"/>
  <c r="G537" i="3"/>
  <c r="F223" i="3"/>
  <c r="G329" i="3"/>
  <c r="I8" i="3"/>
  <c r="I129" i="3"/>
  <c r="G287" i="3"/>
  <c r="G112" i="3"/>
  <c r="I30" i="3"/>
  <c r="I223" i="3"/>
  <c r="G78" i="3"/>
  <c r="F267" i="3"/>
  <c r="F260" i="3"/>
  <c r="F205" i="3"/>
  <c r="G58" i="3"/>
  <c r="I196" i="3"/>
  <c r="F200" i="3"/>
  <c r="F8" i="3"/>
  <c r="I260" i="3"/>
  <c r="I11" i="10"/>
  <c r="F196" i="3"/>
  <c r="I91" i="10"/>
  <c r="I28" i="10"/>
  <c r="I333" i="3"/>
  <c r="K333" i="3" s="1"/>
  <c r="F211" i="3"/>
  <c r="I200" i="3"/>
  <c r="G43" i="9"/>
  <c r="G454" i="3"/>
  <c r="G332" i="3"/>
  <c r="G119" i="3"/>
  <c r="G267" i="3"/>
  <c r="G221" i="3"/>
  <c r="G29" i="10"/>
  <c r="G80" i="3"/>
  <c r="G98" i="10"/>
  <c r="H425" i="3"/>
  <c r="G72" i="10"/>
  <c r="G11" i="10"/>
  <c r="G172" i="3"/>
  <c r="G64" i="10"/>
  <c r="G116" i="3"/>
  <c r="G428" i="3"/>
  <c r="G548" i="3"/>
  <c r="G545" i="3"/>
  <c r="G99" i="10"/>
  <c r="G403" i="3"/>
  <c r="G169" i="3"/>
  <c r="G237" i="3"/>
  <c r="G457" i="3"/>
  <c r="H77" i="3"/>
  <c r="G421" i="3"/>
  <c r="G60" i="10"/>
  <c r="G59" i="10" s="1"/>
  <c r="G442" i="3"/>
  <c r="G250" i="3"/>
  <c r="G109" i="3"/>
  <c r="G497" i="3"/>
  <c r="G398" i="3"/>
  <c r="G246" i="3"/>
  <c r="G464" i="3"/>
  <c r="G460" i="3"/>
  <c r="H239" i="3"/>
  <c r="G433" i="3"/>
  <c r="G437" i="3"/>
  <c r="G231" i="3"/>
  <c r="G89" i="3"/>
  <c r="C18" i="8"/>
  <c r="G32" i="9"/>
  <c r="H90" i="10"/>
  <c r="G49" i="9"/>
  <c r="G57" i="10"/>
  <c r="G94" i="3"/>
  <c r="G534" i="3"/>
  <c r="G270" i="3"/>
  <c r="G68" i="10"/>
  <c r="G74" i="10"/>
  <c r="G256" i="3"/>
  <c r="G106" i="3"/>
  <c r="G55" i="3"/>
  <c r="H124" i="3"/>
  <c r="H144" i="3"/>
  <c r="K144" i="3" s="1"/>
  <c r="H394" i="3"/>
  <c r="G194" i="3"/>
  <c r="H168" i="3"/>
  <c r="H456" i="3"/>
  <c r="H331" i="3"/>
  <c r="H361" i="3"/>
  <c r="H249" i="3"/>
  <c r="H127" i="3"/>
  <c r="H437" i="3"/>
  <c r="G52" i="10"/>
  <c r="G364" i="3"/>
  <c r="G8" i="3"/>
  <c r="H323" i="3"/>
  <c r="H409" i="3"/>
  <c r="H105" i="3"/>
  <c r="H171" i="3"/>
  <c r="G430" i="3"/>
  <c r="H8" i="3"/>
  <c r="H255" i="3"/>
  <c r="H194" i="3"/>
  <c r="G361" i="3"/>
  <c r="H177" i="3"/>
  <c r="H338" i="3"/>
  <c r="G97" i="10"/>
  <c r="H413" i="3"/>
  <c r="H162" i="3"/>
  <c r="H230" i="3"/>
  <c r="H12" i="3"/>
  <c r="H364" i="3"/>
  <c r="H373" i="3"/>
  <c r="G426" i="3"/>
  <c r="H328" i="3"/>
  <c r="H108" i="3"/>
  <c r="H236" i="3"/>
  <c r="G54" i="10"/>
  <c r="H111" i="3"/>
  <c r="G373" i="3"/>
  <c r="H459" i="3"/>
  <c r="H545" i="3"/>
  <c r="H463" i="3"/>
  <c r="H245" i="3"/>
  <c r="H97" i="10"/>
  <c r="G413" i="3"/>
  <c r="G303" i="3"/>
  <c r="H138" i="3"/>
  <c r="H453" i="3"/>
  <c r="I19" i="9"/>
  <c r="J19" i="9" s="1"/>
  <c r="H32" i="9"/>
  <c r="I43" i="9"/>
  <c r="J43" i="9" s="1"/>
  <c r="I23" i="9"/>
  <c r="H223" i="3"/>
  <c r="G29" i="9"/>
  <c r="I32" i="9"/>
  <c r="J32" i="9" s="1"/>
  <c r="H129" i="3"/>
  <c r="F97" i="10"/>
  <c r="H289" i="3"/>
  <c r="G138" i="3"/>
  <c r="G163" i="3"/>
  <c r="G23" i="3"/>
  <c r="G513" i="3"/>
  <c r="H513" i="3"/>
  <c r="G394" i="3"/>
  <c r="H133" i="3"/>
  <c r="G289" i="3"/>
  <c r="H272" i="3"/>
  <c r="G388" i="3"/>
  <c r="H52" i="10"/>
  <c r="H39" i="10"/>
  <c r="I98" i="10"/>
  <c r="G18" i="3"/>
  <c r="F92" i="10"/>
  <c r="F90" i="10" s="1"/>
  <c r="H205" i="3"/>
  <c r="G177" i="3"/>
  <c r="H388" i="3"/>
  <c r="H260" i="3"/>
  <c r="K260" i="3" s="1"/>
  <c r="H35" i="10"/>
  <c r="G369" i="3"/>
  <c r="H196" i="3"/>
  <c r="H30" i="3"/>
  <c r="F93" i="10"/>
  <c r="H369" i="3"/>
  <c r="G50" i="3"/>
  <c r="H200" i="3"/>
  <c r="H31" i="10"/>
  <c r="I72" i="10"/>
  <c r="G30" i="3"/>
  <c r="H42" i="3"/>
  <c r="H14" i="3"/>
  <c r="H378" i="3"/>
  <c r="H303" i="3"/>
  <c r="H211" i="3"/>
  <c r="I92" i="10"/>
  <c r="K92" i="10" s="1"/>
  <c r="I69" i="10"/>
  <c r="G133" i="3"/>
  <c r="H115" i="3"/>
  <c r="H44" i="10"/>
  <c r="G129" i="3"/>
  <c r="G196" i="3"/>
  <c r="F98" i="10"/>
  <c r="F101" i="10"/>
  <c r="F100" i="10" s="1"/>
  <c r="G223" i="3"/>
  <c r="G42" i="3"/>
  <c r="G200" i="3"/>
  <c r="G14" i="3"/>
  <c r="G12" i="3"/>
  <c r="G205" i="3"/>
  <c r="H84" i="3"/>
  <c r="H50" i="3"/>
  <c r="G272" i="3"/>
  <c r="G243" i="3"/>
  <c r="G260" i="3"/>
  <c r="G85" i="3"/>
  <c r="G124" i="3"/>
  <c r="G39" i="10"/>
  <c r="G144" i="3"/>
  <c r="G211" i="3"/>
  <c r="G31" i="10"/>
  <c r="G44" i="10"/>
  <c r="G156" i="3"/>
  <c r="H191" i="3"/>
  <c r="G191" i="3"/>
  <c r="K191" i="3" l="1"/>
  <c r="K200" i="3"/>
  <c r="K223" i="3"/>
  <c r="I26" i="10"/>
  <c r="K196" i="3"/>
  <c r="K98" i="10"/>
  <c r="K138" i="3"/>
  <c r="K299" i="3"/>
  <c r="I298" i="3"/>
  <c r="K298" i="3" s="1"/>
  <c r="I101" i="10"/>
  <c r="K101" i="10" s="1"/>
  <c r="K205" i="3"/>
  <c r="K41" i="10"/>
  <c r="J29" i="9"/>
  <c r="K29" i="9"/>
  <c r="K48" i="10"/>
  <c r="K51" i="10"/>
  <c r="J11" i="10"/>
  <c r="K11" i="10"/>
  <c r="I504" i="3"/>
  <c r="K504" i="3" s="1"/>
  <c r="K505" i="3"/>
  <c r="I89" i="10"/>
  <c r="K353" i="3"/>
  <c r="K289" i="3"/>
  <c r="J86" i="10"/>
  <c r="K86" i="10"/>
  <c r="K177" i="3"/>
  <c r="J29" i="10"/>
  <c r="K29" i="10"/>
  <c r="K23" i="3"/>
  <c r="K85" i="10"/>
  <c r="K194" i="3"/>
  <c r="K127" i="3"/>
  <c r="K284" i="3"/>
  <c r="K18" i="3"/>
  <c r="I252" i="12"/>
  <c r="J252" i="12"/>
  <c r="J73" i="10"/>
  <c r="K73" i="10"/>
  <c r="K403" i="3"/>
  <c r="K537" i="3"/>
  <c r="J57" i="12"/>
  <c r="K400" i="3"/>
  <c r="K398" i="3"/>
  <c r="J28" i="10"/>
  <c r="K28" i="10"/>
  <c r="I25" i="10"/>
  <c r="K25" i="10" s="1"/>
  <c r="K300" i="3"/>
  <c r="J54" i="10"/>
  <c r="K54" i="10"/>
  <c r="K68" i="10"/>
  <c r="J99" i="10"/>
  <c r="K99" i="10"/>
  <c r="J10" i="10"/>
  <c r="K10" i="10"/>
  <c r="I61" i="12"/>
  <c r="J61" i="12"/>
  <c r="I286" i="12"/>
  <c r="J286" i="12"/>
  <c r="I239" i="12"/>
  <c r="J239" i="12"/>
  <c r="I307" i="12"/>
  <c r="J307" i="12"/>
  <c r="I582" i="12"/>
  <c r="J582" i="12"/>
  <c r="I133" i="12"/>
  <c r="J133" i="12"/>
  <c r="I271" i="12"/>
  <c r="J271" i="12"/>
  <c r="I529" i="3"/>
  <c r="K529" i="3" s="1"/>
  <c r="K530" i="3"/>
  <c r="J91" i="10"/>
  <c r="K91" i="10"/>
  <c r="K129" i="3"/>
  <c r="K272" i="3"/>
  <c r="J43" i="10"/>
  <c r="K43" i="10"/>
  <c r="J47" i="10"/>
  <c r="K47" i="10"/>
  <c r="J36" i="10"/>
  <c r="K36" i="10"/>
  <c r="J65" i="10"/>
  <c r="K65" i="10"/>
  <c r="I248" i="12"/>
  <c r="J248" i="12"/>
  <c r="I170" i="12"/>
  <c r="J170" i="12"/>
  <c r="I147" i="12"/>
  <c r="J147" i="12"/>
  <c r="I282" i="12"/>
  <c r="J282" i="12"/>
  <c r="K545" i="3"/>
  <c r="I405" i="3"/>
  <c r="K406" i="3"/>
  <c r="I412" i="3"/>
  <c r="K413" i="3"/>
  <c r="I102" i="12"/>
  <c r="J102" i="12"/>
  <c r="I180" i="12"/>
  <c r="J180" i="12"/>
  <c r="J94" i="10"/>
  <c r="K94" i="10"/>
  <c r="K548" i="3"/>
  <c r="K62" i="3"/>
  <c r="K58" i="3"/>
  <c r="J69" i="10"/>
  <c r="K69" i="10"/>
  <c r="J72" i="10"/>
  <c r="K72" i="10"/>
  <c r="K30" i="3"/>
  <c r="K8" i="3"/>
  <c r="K133" i="3"/>
  <c r="K50" i="3"/>
  <c r="J53" i="10"/>
  <c r="K53" i="10"/>
  <c r="J80" i="10"/>
  <c r="K80" i="10"/>
  <c r="J45" i="10"/>
  <c r="K45" i="10"/>
  <c r="J22" i="10"/>
  <c r="K22" i="10"/>
  <c r="I8" i="12"/>
  <c r="J8" i="12"/>
  <c r="I14" i="12"/>
  <c r="J14" i="12"/>
  <c r="I440" i="12"/>
  <c r="J440" i="12"/>
  <c r="K33" i="10"/>
  <c r="I276" i="3"/>
  <c r="K276" i="3" s="1"/>
  <c r="K277" i="3"/>
  <c r="I303" i="12"/>
  <c r="J303" i="12"/>
  <c r="I269" i="12"/>
  <c r="J269" i="12"/>
  <c r="I401" i="12"/>
  <c r="J401" i="12"/>
  <c r="I217" i="12"/>
  <c r="J217" i="12"/>
  <c r="I549" i="12"/>
  <c r="J549" i="12"/>
  <c r="I384" i="12"/>
  <c r="J384" i="12"/>
  <c r="I273" i="12"/>
  <c r="J273" i="12"/>
  <c r="I305" i="12"/>
  <c r="J305" i="12"/>
  <c r="I166" i="12"/>
  <c r="J166" i="12"/>
  <c r="I206" i="12"/>
  <c r="J206" i="12"/>
  <c r="K65" i="3"/>
  <c r="J88" i="10"/>
  <c r="K88" i="10"/>
  <c r="K40" i="3"/>
  <c r="K419" i="3"/>
  <c r="K361" i="3"/>
  <c r="I191" i="12"/>
  <c r="J191" i="12"/>
  <c r="I187" i="12"/>
  <c r="J187" i="12"/>
  <c r="I37" i="10"/>
  <c r="K37" i="10" s="1"/>
  <c r="I544" i="3"/>
  <c r="F190" i="3"/>
  <c r="I20" i="10"/>
  <c r="I24" i="10"/>
  <c r="J24" i="10" s="1"/>
  <c r="I21" i="10"/>
  <c r="J21" i="10" s="1"/>
  <c r="I27" i="10"/>
  <c r="I15" i="10"/>
  <c r="I13" i="10"/>
  <c r="I84" i="10"/>
  <c r="I19" i="10"/>
  <c r="G90" i="10"/>
  <c r="G61" i="3"/>
  <c r="I12" i="3"/>
  <c r="K12" i="3" s="1"/>
  <c r="J410" i="3"/>
  <c r="I64" i="3"/>
  <c r="K64" i="3" s="1"/>
  <c r="I42" i="3"/>
  <c r="G338" i="3"/>
  <c r="J338" i="3" s="1"/>
  <c r="I533" i="3"/>
  <c r="I532" i="3" s="1"/>
  <c r="J25" i="10"/>
  <c r="I46" i="10"/>
  <c r="J46" i="10" s="1"/>
  <c r="I16" i="10"/>
  <c r="K16" i="10" s="1"/>
  <c r="I20" i="12"/>
  <c r="I14" i="3"/>
  <c r="K14" i="3" s="1"/>
  <c r="J92" i="10"/>
  <c r="G323" i="3"/>
  <c r="J323" i="3" s="1"/>
  <c r="J78" i="12"/>
  <c r="I79" i="12"/>
  <c r="I106" i="12"/>
  <c r="I513" i="12"/>
  <c r="J98" i="10"/>
  <c r="I211" i="12"/>
  <c r="I310" i="12"/>
  <c r="J216" i="12"/>
  <c r="I221" i="12"/>
  <c r="J33" i="10"/>
  <c r="I588" i="12"/>
  <c r="I100" i="10"/>
  <c r="J101" i="10"/>
  <c r="I276" i="12"/>
  <c r="J81" i="10"/>
  <c r="I91" i="12"/>
  <c r="J430" i="3"/>
  <c r="G529" i="3"/>
  <c r="G463" i="3"/>
  <c r="G462" i="3" s="1"/>
  <c r="J460" i="3"/>
  <c r="J457" i="3"/>
  <c r="J454" i="3"/>
  <c r="J433" i="3"/>
  <c r="J442" i="3"/>
  <c r="J451" i="3"/>
  <c r="J428" i="3"/>
  <c r="J426" i="3"/>
  <c r="G412" i="3"/>
  <c r="J421" i="3"/>
  <c r="J347" i="3"/>
  <c r="J334" i="3"/>
  <c r="J332" i="3"/>
  <c r="G328" i="3"/>
  <c r="J287" i="3"/>
  <c r="J267" i="3"/>
  <c r="J270" i="3"/>
  <c r="J256" i="3"/>
  <c r="G249" i="3"/>
  <c r="J249" i="3" s="1"/>
  <c r="J246" i="3"/>
  <c r="J243" i="3"/>
  <c r="J240" i="3"/>
  <c r="J237" i="3"/>
  <c r="J231" i="3"/>
  <c r="J221" i="3"/>
  <c r="J172" i="3"/>
  <c r="G168" i="3"/>
  <c r="J168" i="3" s="1"/>
  <c r="J163" i="3"/>
  <c r="J156" i="3"/>
  <c r="J119" i="3"/>
  <c r="J116" i="3"/>
  <c r="G111" i="3"/>
  <c r="J111" i="3" s="1"/>
  <c r="G108" i="3"/>
  <c r="J108" i="3" s="1"/>
  <c r="J106" i="3"/>
  <c r="J89" i="3"/>
  <c r="J85" i="3"/>
  <c r="J94" i="3"/>
  <c r="J80" i="3"/>
  <c r="J78" i="3"/>
  <c r="G93" i="10"/>
  <c r="G64" i="3"/>
  <c r="G57" i="3"/>
  <c r="G54" i="3"/>
  <c r="G102" i="10"/>
  <c r="G277" i="3"/>
  <c r="J278" i="3"/>
  <c r="G190" i="3"/>
  <c r="I32" i="10"/>
  <c r="I34" i="10"/>
  <c r="F30" i="10"/>
  <c r="G382" i="3"/>
  <c r="F199" i="3"/>
  <c r="F282" i="3"/>
  <c r="J42" i="3"/>
  <c r="J196" i="3"/>
  <c r="J133" i="3"/>
  <c r="J373" i="3"/>
  <c r="J177" i="3"/>
  <c r="J127" i="3"/>
  <c r="J144" i="3"/>
  <c r="J298" i="3"/>
  <c r="J18" i="3"/>
  <c r="J62" i="3"/>
  <c r="J58" i="3"/>
  <c r="J65" i="3"/>
  <c r="J40" i="3"/>
  <c r="H62" i="10"/>
  <c r="J329" i="3"/>
  <c r="J109" i="3"/>
  <c r="J369" i="3"/>
  <c r="J260" i="3"/>
  <c r="J205" i="3"/>
  <c r="J129" i="3"/>
  <c r="J223" i="3"/>
  <c r="J138" i="3"/>
  <c r="J364" i="3"/>
  <c r="J413" i="3"/>
  <c r="J508" i="3"/>
  <c r="J8" i="3"/>
  <c r="J124" i="3"/>
  <c r="J504" i="3"/>
  <c r="J316" i="3"/>
  <c r="J537" i="3"/>
  <c r="J23" i="3"/>
  <c r="J403" i="3"/>
  <c r="H79" i="10"/>
  <c r="H78" i="10" s="1"/>
  <c r="J55" i="3"/>
  <c r="J534" i="3"/>
  <c r="J50" i="3"/>
  <c r="J14" i="3"/>
  <c r="J200" i="3"/>
  <c r="H199" i="3"/>
  <c r="J272" i="3"/>
  <c r="J545" i="3"/>
  <c r="J12" i="3"/>
  <c r="J409" i="3"/>
  <c r="J361" i="3"/>
  <c r="G292" i="3"/>
  <c r="J293" i="3"/>
  <c r="H292" i="3"/>
  <c r="J398" i="3"/>
  <c r="J386" i="3"/>
  <c r="J406" i="3"/>
  <c r="J112" i="3"/>
  <c r="J250" i="3"/>
  <c r="J191" i="3"/>
  <c r="G199" i="3"/>
  <c r="J211" i="3"/>
  <c r="J303" i="3"/>
  <c r="J30" i="3"/>
  <c r="J388" i="3"/>
  <c r="J513" i="3"/>
  <c r="J289" i="3"/>
  <c r="J194" i="3"/>
  <c r="J437" i="3"/>
  <c r="J394" i="3"/>
  <c r="J497" i="3"/>
  <c r="J284" i="3"/>
  <c r="J400" i="3"/>
  <c r="J419" i="3"/>
  <c r="J548" i="3"/>
  <c r="J524" i="3"/>
  <c r="J366" i="3"/>
  <c r="J169" i="3"/>
  <c r="J464" i="3"/>
  <c r="F7" i="3"/>
  <c r="F6" i="3" s="1"/>
  <c r="F5" i="3" s="1"/>
  <c r="I366" i="3"/>
  <c r="K366" i="3" s="1"/>
  <c r="I39" i="9"/>
  <c r="J39" i="9" s="1"/>
  <c r="J247" i="12"/>
  <c r="J186" i="12"/>
  <c r="J140" i="12"/>
  <c r="J7" i="12"/>
  <c r="J281" i="12"/>
  <c r="I239" i="3"/>
  <c r="K239" i="3" s="1"/>
  <c r="H405" i="3"/>
  <c r="I93" i="10"/>
  <c r="H54" i="3"/>
  <c r="K54" i="3" s="1"/>
  <c r="H402" i="3"/>
  <c r="K402" i="3" s="1"/>
  <c r="I49" i="3"/>
  <c r="I64" i="10"/>
  <c r="H496" i="3"/>
  <c r="I364" i="3"/>
  <c r="K364" i="3" s="1"/>
  <c r="I283" i="3"/>
  <c r="H533" i="3"/>
  <c r="H93" i="10"/>
  <c r="H67" i="10"/>
  <c r="I328" i="3"/>
  <c r="K328" i="3" s="1"/>
  <c r="I236" i="3"/>
  <c r="K236" i="3" s="1"/>
  <c r="I388" i="3"/>
  <c r="K388" i="3" s="1"/>
  <c r="I168" i="3"/>
  <c r="K168" i="3" s="1"/>
  <c r="H57" i="3"/>
  <c r="K57" i="3" s="1"/>
  <c r="I338" i="3"/>
  <c r="K338" i="3" s="1"/>
  <c r="I409" i="3"/>
  <c r="K409" i="3" s="1"/>
  <c r="I176" i="3"/>
  <c r="H40" i="10"/>
  <c r="I245" i="3"/>
  <c r="K245" i="3" s="1"/>
  <c r="I162" i="3"/>
  <c r="K162" i="3" s="1"/>
  <c r="H71" i="10"/>
  <c r="I40" i="10"/>
  <c r="J40" i="10" s="1"/>
  <c r="I394" i="3"/>
  <c r="K394" i="3" s="1"/>
  <c r="I373" i="3"/>
  <c r="K373" i="3" s="1"/>
  <c r="I497" i="3"/>
  <c r="K497" i="3" s="1"/>
  <c r="I171" i="3"/>
  <c r="K171" i="3" s="1"/>
  <c r="I230" i="3"/>
  <c r="K230" i="3" s="1"/>
  <c r="I249" i="3"/>
  <c r="K249" i="3" s="1"/>
  <c r="I255" i="3"/>
  <c r="K255" i="3" s="1"/>
  <c r="I48" i="9"/>
  <c r="J48" i="9" s="1"/>
  <c r="H397" i="3"/>
  <c r="K397" i="3" s="1"/>
  <c r="I57" i="10"/>
  <c r="I324" i="3"/>
  <c r="K324" i="3" s="1"/>
  <c r="I513" i="3"/>
  <c r="K513" i="3" s="1"/>
  <c r="H61" i="3"/>
  <c r="K61" i="3" s="1"/>
  <c r="I190" i="3"/>
  <c r="I293" i="3"/>
  <c r="K293" i="3" s="1"/>
  <c r="I38" i="10"/>
  <c r="I303" i="3"/>
  <c r="K303" i="3" s="1"/>
  <c r="I211" i="3"/>
  <c r="I199" i="3" s="1"/>
  <c r="I89" i="3"/>
  <c r="K89" i="3" s="1"/>
  <c r="I369" i="3"/>
  <c r="K369" i="3" s="1"/>
  <c r="I132" i="3"/>
  <c r="I74" i="10"/>
  <c r="I378" i="3"/>
  <c r="K378" i="3" s="1"/>
  <c r="I39" i="10"/>
  <c r="J39" i="10" s="1"/>
  <c r="I7" i="9"/>
  <c r="K7" i="9" s="1"/>
  <c r="E18" i="8"/>
  <c r="I94" i="3"/>
  <c r="K94" i="3" s="1"/>
  <c r="I442" i="3"/>
  <c r="K442" i="3" s="1"/>
  <c r="I52" i="10"/>
  <c r="I116" i="3"/>
  <c r="K116" i="3" s="1"/>
  <c r="H12" i="10"/>
  <c r="I332" i="3"/>
  <c r="K332" i="3" s="1"/>
  <c r="I109" i="3"/>
  <c r="K109" i="3" s="1"/>
  <c r="H55" i="10"/>
  <c r="I464" i="3"/>
  <c r="K464" i="3" s="1"/>
  <c r="I421" i="3"/>
  <c r="K421" i="3" s="1"/>
  <c r="I430" i="3"/>
  <c r="K430" i="3" s="1"/>
  <c r="I82" i="3"/>
  <c r="K82" i="3" s="1"/>
  <c r="I428" i="3"/>
  <c r="K428" i="3" s="1"/>
  <c r="I103" i="3"/>
  <c r="K103" i="3" s="1"/>
  <c r="H176" i="3"/>
  <c r="I63" i="10"/>
  <c r="J63" i="10" s="1"/>
  <c r="H96" i="10"/>
  <c r="I85" i="3"/>
  <c r="K85" i="3" s="1"/>
  <c r="I437" i="3"/>
  <c r="K437" i="3" s="1"/>
  <c r="I316" i="3"/>
  <c r="K316" i="3" s="1"/>
  <c r="I347" i="3"/>
  <c r="K347" i="3" s="1"/>
  <c r="I457" i="3"/>
  <c r="K457" i="3" s="1"/>
  <c r="I451" i="3"/>
  <c r="K451" i="3" s="1"/>
  <c r="I106" i="3"/>
  <c r="K106" i="3" s="1"/>
  <c r="I454" i="3"/>
  <c r="K454" i="3" s="1"/>
  <c r="H412" i="3"/>
  <c r="I460" i="3"/>
  <c r="K460" i="3" s="1"/>
  <c r="I259" i="3"/>
  <c r="I87" i="10"/>
  <c r="I426" i="3"/>
  <c r="K426" i="3" s="1"/>
  <c r="I112" i="3"/>
  <c r="K112" i="3" s="1"/>
  <c r="I80" i="3"/>
  <c r="K80" i="3" s="1"/>
  <c r="I433" i="3"/>
  <c r="K433" i="3" s="1"/>
  <c r="H503" i="3"/>
  <c r="G503" i="3"/>
  <c r="G496" i="3"/>
  <c r="G453" i="3"/>
  <c r="F259" i="3"/>
  <c r="F254" i="3" s="1"/>
  <c r="I90" i="10"/>
  <c r="G77" i="3"/>
  <c r="G105" i="3"/>
  <c r="H50" i="10"/>
  <c r="G402" i="3"/>
  <c r="G544" i="3"/>
  <c r="G459" i="3"/>
  <c r="I60" i="10"/>
  <c r="K60" i="10" s="1"/>
  <c r="G331" i="3"/>
  <c r="G171" i="3"/>
  <c r="G236" i="3"/>
  <c r="G115" i="3"/>
  <c r="G230" i="3"/>
  <c r="G245" i="3"/>
  <c r="G397" i="3"/>
  <c r="G67" i="10"/>
  <c r="G533" i="3"/>
  <c r="G456" i="3"/>
  <c r="G255" i="3"/>
  <c r="G96" i="10"/>
  <c r="G432" i="3"/>
  <c r="G56" i="10"/>
  <c r="G71" i="10"/>
  <c r="G40" i="10"/>
  <c r="G50" i="10"/>
  <c r="G79" i="10"/>
  <c r="G23" i="10"/>
  <c r="H432" i="3"/>
  <c r="G48" i="9"/>
  <c r="H42" i="10"/>
  <c r="G425" i="3"/>
  <c r="H8" i="10"/>
  <c r="H76" i="3"/>
  <c r="H544" i="3"/>
  <c r="G84" i="3"/>
  <c r="H360" i="3"/>
  <c r="H132" i="3"/>
  <c r="K132" i="3" s="1"/>
  <c r="H393" i="3"/>
  <c r="H7" i="3"/>
  <c r="G283" i="3"/>
  <c r="H462" i="3"/>
  <c r="H114" i="3"/>
  <c r="G176" i="3"/>
  <c r="G162" i="3"/>
  <c r="H123" i="3"/>
  <c r="G12" i="10"/>
  <c r="G360" i="3"/>
  <c r="G239" i="3"/>
  <c r="H49" i="3"/>
  <c r="G49" i="3"/>
  <c r="G393" i="3"/>
  <c r="H283" i="3"/>
  <c r="G42" i="10"/>
  <c r="G6" i="9"/>
  <c r="I97" i="10"/>
  <c r="G17" i="3"/>
  <c r="I35" i="10"/>
  <c r="J35" i="10" s="1"/>
  <c r="I79" i="10"/>
  <c r="H259" i="3"/>
  <c r="G18" i="10"/>
  <c r="H23" i="10"/>
  <c r="H190" i="3"/>
  <c r="H17" i="3"/>
  <c r="F18" i="10"/>
  <c r="H368" i="3"/>
  <c r="H30" i="10"/>
  <c r="H14" i="10"/>
  <c r="F96" i="10"/>
  <c r="I31" i="10"/>
  <c r="H18" i="10"/>
  <c r="H83" i="10"/>
  <c r="G14" i="10"/>
  <c r="I67" i="10"/>
  <c r="J67" i="10" s="1"/>
  <c r="I44" i="10"/>
  <c r="J44" i="10" s="1"/>
  <c r="F23" i="10"/>
  <c r="F83" i="10"/>
  <c r="G7" i="3"/>
  <c r="F14" i="10"/>
  <c r="F7" i="10" s="1"/>
  <c r="G83" i="10"/>
  <c r="G62" i="10"/>
  <c r="G259" i="3"/>
  <c r="G132" i="3"/>
  <c r="G123" i="3"/>
  <c r="G8" i="10"/>
  <c r="K533" i="3" l="1"/>
  <c r="K259" i="3"/>
  <c r="J31" i="10"/>
  <c r="K31" i="10"/>
  <c r="J97" i="10"/>
  <c r="K97" i="10"/>
  <c r="J87" i="10"/>
  <c r="K87" i="10"/>
  <c r="K40" i="10"/>
  <c r="K283" i="3"/>
  <c r="K49" i="3"/>
  <c r="J32" i="10"/>
  <c r="K32" i="10"/>
  <c r="I275" i="12"/>
  <c r="J275" i="12"/>
  <c r="I587" i="12"/>
  <c r="J587" i="12"/>
  <c r="I105" i="12"/>
  <c r="J105" i="12"/>
  <c r="I564" i="12"/>
  <c r="J564" i="12"/>
  <c r="J20" i="10"/>
  <c r="K20" i="10"/>
  <c r="K63" i="10"/>
  <c r="K24" i="10"/>
  <c r="J89" i="10"/>
  <c r="K89" i="10"/>
  <c r="K190" i="3"/>
  <c r="J79" i="10"/>
  <c r="K79" i="10"/>
  <c r="J74" i="10"/>
  <c r="K74" i="10"/>
  <c r="K176" i="3"/>
  <c r="K67" i="10"/>
  <c r="K199" i="3"/>
  <c r="J26" i="10"/>
  <c r="K26" i="10"/>
  <c r="I90" i="12"/>
  <c r="J90" i="12"/>
  <c r="I309" i="12"/>
  <c r="J309" i="12"/>
  <c r="I177" i="12"/>
  <c r="J177" i="12"/>
  <c r="I394" i="12"/>
  <c r="J394" i="12"/>
  <c r="K21" i="10"/>
  <c r="K46" i="10"/>
  <c r="K405" i="3"/>
  <c r="K39" i="10"/>
  <c r="J90" i="10"/>
  <c r="K90" i="10"/>
  <c r="I512" i="12"/>
  <c r="J512" i="12"/>
  <c r="I543" i="3"/>
  <c r="K544" i="3"/>
  <c r="K211" i="3"/>
  <c r="K35" i="10"/>
  <c r="J52" i="10"/>
  <c r="K52" i="10"/>
  <c r="J100" i="10"/>
  <c r="K100" i="10"/>
  <c r="J38" i="10"/>
  <c r="K38" i="10"/>
  <c r="J64" i="10"/>
  <c r="K64" i="10"/>
  <c r="J93" i="10"/>
  <c r="K93" i="10"/>
  <c r="J34" i="10"/>
  <c r="K34" i="10"/>
  <c r="I208" i="12"/>
  <c r="J208" i="12"/>
  <c r="I17" i="3"/>
  <c r="K17" i="3" s="1"/>
  <c r="K42" i="3"/>
  <c r="J13" i="10"/>
  <c r="K13" i="10"/>
  <c r="K412" i="3"/>
  <c r="J20" i="12"/>
  <c r="K44" i="10"/>
  <c r="J84" i="10"/>
  <c r="K84" i="10"/>
  <c r="J57" i="10"/>
  <c r="K57" i="10"/>
  <c r="J27" i="10"/>
  <c r="K27" i="10"/>
  <c r="J19" i="10"/>
  <c r="K19" i="10"/>
  <c r="J15" i="10"/>
  <c r="K15" i="10"/>
  <c r="I346" i="3"/>
  <c r="K346" i="3" s="1"/>
  <c r="J60" i="10"/>
  <c r="I59" i="10"/>
  <c r="F189" i="3"/>
  <c r="F188" i="3" s="1"/>
  <c r="I7" i="3"/>
  <c r="K7" i="3" s="1"/>
  <c r="J37" i="10"/>
  <c r="G408" i="3"/>
  <c r="J16" i="10"/>
  <c r="I245" i="12"/>
  <c r="I19" i="12"/>
  <c r="J463" i="3"/>
  <c r="I140" i="12"/>
  <c r="J246" i="12"/>
  <c r="I247" i="12"/>
  <c r="I186" i="12"/>
  <c r="I216" i="12"/>
  <c r="I78" i="12"/>
  <c r="I281" i="12"/>
  <c r="J6" i="12"/>
  <c r="I7" i="12"/>
  <c r="J7" i="9"/>
  <c r="G532" i="3"/>
  <c r="J459" i="3"/>
  <c r="J456" i="3"/>
  <c r="J453" i="3"/>
  <c r="J425" i="3"/>
  <c r="G341" i="3"/>
  <c r="J331" i="3"/>
  <c r="J328" i="3"/>
  <c r="G276" i="3"/>
  <c r="G254" i="3" s="1"/>
  <c r="G101" i="10"/>
  <c r="G100" i="10" s="1"/>
  <c r="J277" i="3"/>
  <c r="J255" i="3"/>
  <c r="J245" i="3"/>
  <c r="J239" i="3"/>
  <c r="J236" i="3"/>
  <c r="J230" i="3"/>
  <c r="J171" i="3"/>
  <c r="J162" i="3"/>
  <c r="J115" i="3"/>
  <c r="J105" i="3"/>
  <c r="J84" i="3"/>
  <c r="J77" i="3"/>
  <c r="G78" i="10"/>
  <c r="G49" i="10"/>
  <c r="F281" i="3"/>
  <c r="I83" i="10"/>
  <c r="H495" i="3"/>
  <c r="G495" i="3"/>
  <c r="H58" i="10"/>
  <c r="G35" i="10"/>
  <c r="J382" i="3"/>
  <c r="G378" i="3"/>
  <c r="G189" i="3"/>
  <c r="J7" i="3"/>
  <c r="J360" i="3"/>
  <c r="J432" i="3"/>
  <c r="J397" i="3"/>
  <c r="J64" i="3"/>
  <c r="H66" i="10"/>
  <c r="J402" i="3"/>
  <c r="J17" i="3"/>
  <c r="J49" i="3"/>
  <c r="J393" i="3"/>
  <c r="I189" i="3"/>
  <c r="J57" i="3"/>
  <c r="J496" i="3"/>
  <c r="J54" i="3"/>
  <c r="J283" i="3"/>
  <c r="J123" i="3"/>
  <c r="J544" i="3"/>
  <c r="J503" i="3"/>
  <c r="J412" i="3"/>
  <c r="J176" i="3"/>
  <c r="I292" i="3"/>
  <c r="K292" i="3" s="1"/>
  <c r="J61" i="3"/>
  <c r="H70" i="10"/>
  <c r="H532" i="3"/>
  <c r="K532" i="3" s="1"/>
  <c r="J533" i="3"/>
  <c r="J292" i="3"/>
  <c r="J259" i="3"/>
  <c r="J462" i="3"/>
  <c r="J190" i="3"/>
  <c r="H189" i="3"/>
  <c r="J346" i="3"/>
  <c r="J132" i="3"/>
  <c r="J405" i="3"/>
  <c r="J199" i="3"/>
  <c r="F18" i="8"/>
  <c r="G18" i="8" s="1"/>
  <c r="I60" i="3"/>
  <c r="H408" i="3"/>
  <c r="I115" i="3"/>
  <c r="K115" i="3" s="1"/>
  <c r="I323" i="3"/>
  <c r="K323" i="3" s="1"/>
  <c r="I496" i="3"/>
  <c r="K496" i="3" s="1"/>
  <c r="I542" i="3"/>
  <c r="I175" i="3"/>
  <c r="I66" i="10"/>
  <c r="J66" i="10" s="1"/>
  <c r="I96" i="10"/>
  <c r="I254" i="3"/>
  <c r="I56" i="10"/>
  <c r="I393" i="3"/>
  <c r="K393" i="3" s="1"/>
  <c r="I408" i="3"/>
  <c r="H175" i="3"/>
  <c r="I12" i="10"/>
  <c r="H60" i="3"/>
  <c r="I71" i="10"/>
  <c r="I503" i="3"/>
  <c r="K503" i="3" s="1"/>
  <c r="I368" i="3"/>
  <c r="K368" i="3" s="1"/>
  <c r="I84" i="3"/>
  <c r="K84" i="3" s="1"/>
  <c r="I50" i="10"/>
  <c r="J50" i="10" s="1"/>
  <c r="I62" i="10"/>
  <c r="J62" i="10" s="1"/>
  <c r="C19" i="8"/>
  <c r="G5" i="9"/>
  <c r="I6" i="9"/>
  <c r="J6" i="9" s="1"/>
  <c r="I331" i="3"/>
  <c r="K331" i="3" s="1"/>
  <c r="I360" i="3"/>
  <c r="K360" i="3" s="1"/>
  <c r="I432" i="3"/>
  <c r="K432" i="3" s="1"/>
  <c r="I453" i="3"/>
  <c r="K453" i="3" s="1"/>
  <c r="I105" i="3"/>
  <c r="K105" i="3" s="1"/>
  <c r="I456" i="3"/>
  <c r="K456" i="3" s="1"/>
  <c r="I77" i="3"/>
  <c r="K77" i="3" s="1"/>
  <c r="I111" i="3"/>
  <c r="K111" i="3" s="1"/>
  <c r="I463" i="3"/>
  <c r="K463" i="3" s="1"/>
  <c r="H424" i="3"/>
  <c r="H49" i="10"/>
  <c r="I425" i="3"/>
  <c r="K425" i="3" s="1"/>
  <c r="I108" i="3"/>
  <c r="K108" i="3" s="1"/>
  <c r="H82" i="10"/>
  <c r="H341" i="3"/>
  <c r="I459" i="3"/>
  <c r="K459" i="3" s="1"/>
  <c r="C17" i="8"/>
  <c r="G55" i="10"/>
  <c r="G114" i="3"/>
  <c r="G66" i="10"/>
  <c r="G543" i="3"/>
  <c r="G70" i="10"/>
  <c r="H75" i="3"/>
  <c r="H7" i="10"/>
  <c r="G282" i="3"/>
  <c r="H122" i="3"/>
  <c r="H282" i="3"/>
  <c r="D17" i="8"/>
  <c r="G175" i="3"/>
  <c r="G424" i="3"/>
  <c r="H543" i="3"/>
  <c r="H359" i="3"/>
  <c r="G82" i="10"/>
  <c r="H6" i="3"/>
  <c r="H254" i="3"/>
  <c r="G60" i="3"/>
  <c r="G76" i="3"/>
  <c r="I42" i="10"/>
  <c r="J42" i="10" s="1"/>
  <c r="F17" i="10"/>
  <c r="F6" i="10" s="1"/>
  <c r="D18" i="8"/>
  <c r="F82" i="10"/>
  <c r="F77" i="10" s="1"/>
  <c r="C21" i="8" s="1"/>
  <c r="I78" i="10"/>
  <c r="I18" i="10"/>
  <c r="H17" i="10"/>
  <c r="I23" i="10"/>
  <c r="I30" i="10"/>
  <c r="I14" i="10"/>
  <c r="I7" i="10" s="1"/>
  <c r="G6" i="3"/>
  <c r="G122" i="3"/>
  <c r="G58" i="10"/>
  <c r="G7" i="10"/>
  <c r="J19" i="12" l="1"/>
  <c r="K254" i="3"/>
  <c r="I280" i="12"/>
  <c r="J280" i="12"/>
  <c r="I215" i="12"/>
  <c r="J215" i="12"/>
  <c r="I393" i="12"/>
  <c r="J393" i="12"/>
  <c r="J78" i="10"/>
  <c r="K78" i="10"/>
  <c r="J12" i="10"/>
  <c r="K12" i="10"/>
  <c r="K175" i="3"/>
  <c r="K66" i="10"/>
  <c r="J59" i="10"/>
  <c r="K59" i="10"/>
  <c r="K62" i="10"/>
  <c r="I77" i="12"/>
  <c r="J77" i="12"/>
  <c r="I139" i="12"/>
  <c r="J139" i="12"/>
  <c r="K50" i="10"/>
  <c r="J71" i="10"/>
  <c r="K71" i="10"/>
  <c r="K408" i="3"/>
  <c r="J96" i="10"/>
  <c r="K96" i="10"/>
  <c r="K60" i="3"/>
  <c r="K543" i="3"/>
  <c r="K42" i="10"/>
  <c r="K189" i="3"/>
  <c r="J83" i="10"/>
  <c r="K83" i="10"/>
  <c r="J56" i="10"/>
  <c r="K56" i="10"/>
  <c r="J30" i="10"/>
  <c r="K30" i="10"/>
  <c r="J23" i="10"/>
  <c r="K23" i="10"/>
  <c r="J18" i="10"/>
  <c r="K18" i="10"/>
  <c r="J14" i="10"/>
  <c r="K14" i="10"/>
  <c r="I185" i="12"/>
  <c r="J185" i="12"/>
  <c r="F4" i="3"/>
  <c r="I6" i="3"/>
  <c r="K6" i="3" s="1"/>
  <c r="J245" i="12"/>
  <c r="I246" i="12"/>
  <c r="I6" i="12"/>
  <c r="G542" i="3"/>
  <c r="G423" i="3"/>
  <c r="J276" i="3"/>
  <c r="J114" i="3"/>
  <c r="J76" i="3"/>
  <c r="G77" i="10"/>
  <c r="D21" i="8" s="1"/>
  <c r="D19" i="8"/>
  <c r="J279" i="3"/>
  <c r="I495" i="3"/>
  <c r="I494" i="3" s="1"/>
  <c r="J530" i="3"/>
  <c r="J378" i="3"/>
  <c r="G368" i="3"/>
  <c r="G30" i="10"/>
  <c r="J424" i="3"/>
  <c r="J495" i="3"/>
  <c r="J6" i="3"/>
  <c r="J543" i="3"/>
  <c r="J282" i="3"/>
  <c r="J122" i="3"/>
  <c r="J175" i="3"/>
  <c r="J408" i="3"/>
  <c r="J189" i="3"/>
  <c r="J254" i="3"/>
  <c r="J341" i="3"/>
  <c r="J60" i="3"/>
  <c r="J532" i="3"/>
  <c r="I282" i="3"/>
  <c r="K282" i="3" s="1"/>
  <c r="I49" i="10"/>
  <c r="J49" i="10" s="1"/>
  <c r="I70" i="10"/>
  <c r="I55" i="10"/>
  <c r="H423" i="3"/>
  <c r="I114" i="3"/>
  <c r="K114" i="3" s="1"/>
  <c r="I341" i="3"/>
  <c r="K341" i="3" s="1"/>
  <c r="I5" i="9"/>
  <c r="J5" i="9" s="1"/>
  <c r="I58" i="10"/>
  <c r="J58" i="10" s="1"/>
  <c r="I76" i="3"/>
  <c r="K76" i="3" s="1"/>
  <c r="I359" i="3"/>
  <c r="K359" i="3" s="1"/>
  <c r="I82" i="10"/>
  <c r="C20" i="8"/>
  <c r="F5" i="10"/>
  <c r="F17" i="8"/>
  <c r="H121" i="3"/>
  <c r="I462" i="3"/>
  <c r="K462" i="3" s="1"/>
  <c r="H77" i="10"/>
  <c r="I424" i="3"/>
  <c r="K424" i="3" s="1"/>
  <c r="H6" i="10"/>
  <c r="H281" i="3"/>
  <c r="G75" i="3"/>
  <c r="H188" i="3"/>
  <c r="H494" i="3"/>
  <c r="G281" i="3"/>
  <c r="G5" i="3"/>
  <c r="H358" i="3"/>
  <c r="G494" i="3"/>
  <c r="H542" i="3"/>
  <c r="K542" i="3" s="1"/>
  <c r="H5" i="3"/>
  <c r="I17" i="10"/>
  <c r="G121" i="3"/>
  <c r="G188" i="3"/>
  <c r="K494" i="3" l="1"/>
  <c r="H17" i="8"/>
  <c r="G17" i="8"/>
  <c r="I18" i="12"/>
  <c r="J18" i="12"/>
  <c r="I244" i="12"/>
  <c r="J244" i="12"/>
  <c r="K495" i="3"/>
  <c r="I5" i="12"/>
  <c r="J5" i="12"/>
  <c r="K58" i="10"/>
  <c r="K49" i="10"/>
  <c r="J70" i="10"/>
  <c r="K70" i="10"/>
  <c r="J82" i="10"/>
  <c r="K82" i="10"/>
  <c r="J55" i="10"/>
  <c r="K55" i="10"/>
  <c r="J17" i="10"/>
  <c r="K17" i="10"/>
  <c r="I89" i="12"/>
  <c r="J89" i="12"/>
  <c r="I5" i="3"/>
  <c r="G470" i="3"/>
  <c r="G490" i="3"/>
  <c r="J492" i="3"/>
  <c r="J75" i="3"/>
  <c r="J529" i="3"/>
  <c r="J368" i="3"/>
  <c r="G359" i="3"/>
  <c r="G17" i="10"/>
  <c r="J542" i="3"/>
  <c r="J188" i="3"/>
  <c r="I281" i="3"/>
  <c r="J281" i="3"/>
  <c r="J423" i="3"/>
  <c r="J494" i="3"/>
  <c r="J5" i="3"/>
  <c r="J121" i="3"/>
  <c r="C22" i="8"/>
  <c r="C23" i="8" s="1"/>
  <c r="F16" i="13"/>
  <c r="I188" i="3"/>
  <c r="K188" i="3" s="1"/>
  <c r="I358" i="3"/>
  <c r="I75" i="3"/>
  <c r="F19" i="8"/>
  <c r="I77" i="10"/>
  <c r="K77" i="10" s="1"/>
  <c r="I423" i="3"/>
  <c r="E20" i="8"/>
  <c r="E21" i="8"/>
  <c r="H5" i="10"/>
  <c r="G19" i="8" l="1"/>
  <c r="H19" i="8"/>
  <c r="K75" i="3"/>
  <c r="K423" i="3"/>
  <c r="K281" i="3"/>
  <c r="K5" i="3"/>
  <c r="K358" i="3"/>
  <c r="G469" i="3"/>
  <c r="J491" i="3"/>
  <c r="H490" i="3"/>
  <c r="I490" i="3"/>
  <c r="I470" i="3"/>
  <c r="J478" i="3"/>
  <c r="H470" i="3"/>
  <c r="E9" i="7"/>
  <c r="H41" i="9"/>
  <c r="J77" i="10"/>
  <c r="G6" i="10"/>
  <c r="J359" i="3"/>
  <c r="G358" i="3"/>
  <c r="G4" i="3" s="1"/>
  <c r="H16" i="13"/>
  <c r="F21" i="8"/>
  <c r="H21" i="8" s="1"/>
  <c r="E22" i="8"/>
  <c r="K470" i="3" l="1"/>
  <c r="K490" i="3"/>
  <c r="H40" i="9"/>
  <c r="K41" i="9"/>
  <c r="E8" i="7"/>
  <c r="H9" i="7"/>
  <c r="J490" i="3"/>
  <c r="J488" i="3"/>
  <c r="H469" i="3"/>
  <c r="H4" i="3" s="1"/>
  <c r="I469" i="3"/>
  <c r="J470" i="3"/>
  <c r="G21" i="8"/>
  <c r="J358" i="3"/>
  <c r="G5" i="10"/>
  <c r="D20" i="8"/>
  <c r="K469" i="3" l="1"/>
  <c r="E6" i="7"/>
  <c r="H8" i="7"/>
  <c r="E7" i="7"/>
  <c r="H7" i="7" s="1"/>
  <c r="H39" i="9"/>
  <c r="K40" i="9"/>
  <c r="J469" i="3"/>
  <c r="G16" i="13"/>
  <c r="D22" i="8"/>
  <c r="E1034" i="5"/>
  <c r="H6" i="9" l="1"/>
  <c r="H5" i="9" s="1"/>
  <c r="K39" i="9"/>
  <c r="E1033" i="5"/>
  <c r="I1033" i="5" s="1"/>
  <c r="I1034" i="5"/>
  <c r="D23" i="8"/>
  <c r="K6" i="9" l="1"/>
  <c r="E17" i="8"/>
  <c r="E344" i="5"/>
  <c r="D32" i="8"/>
  <c r="D33" i="8" s="1"/>
  <c r="H646" i="5"/>
  <c r="J343" i="12"/>
  <c r="E19" i="8" l="1"/>
  <c r="E23" i="8" s="1"/>
  <c r="E32" i="8" s="1"/>
  <c r="E33" i="8" s="1"/>
  <c r="K5" i="9"/>
  <c r="H645" i="5"/>
  <c r="H644" i="5" s="1"/>
  <c r="I646" i="5"/>
  <c r="I125" i="3"/>
  <c r="K125" i="3" s="1"/>
  <c r="I343" i="12"/>
  <c r="J342" i="12"/>
  <c r="I9" i="10" l="1"/>
  <c r="I644" i="5"/>
  <c r="I645" i="5"/>
  <c r="I124" i="3"/>
  <c r="K124" i="3" s="1"/>
  <c r="J341" i="12"/>
  <c r="I342" i="12"/>
  <c r="H639" i="5"/>
  <c r="H638" i="5" s="1"/>
  <c r="J638" i="5" s="1"/>
  <c r="J9" i="10" l="1"/>
  <c r="K9" i="10"/>
  <c r="I8" i="10"/>
  <c r="I123" i="3"/>
  <c r="K123" i="3" s="1"/>
  <c r="I639" i="5"/>
  <c r="J340" i="12"/>
  <c r="I341" i="12"/>
  <c r="J8" i="10" l="1"/>
  <c r="K8" i="10"/>
  <c r="I122" i="3"/>
  <c r="I638" i="5"/>
  <c r="H344" i="5"/>
  <c r="I340" i="12"/>
  <c r="H5" i="5" l="1"/>
  <c r="J5" i="5" s="1"/>
  <c r="J344" i="5"/>
  <c r="I121" i="3"/>
  <c r="K122" i="3"/>
  <c r="J4" i="12"/>
  <c r="J334" i="12"/>
  <c r="J7" i="10"/>
  <c r="K7" i="10"/>
  <c r="I5" i="5"/>
  <c r="I6" i="10"/>
  <c r="I344" i="5"/>
  <c r="I334" i="12"/>
  <c r="I4" i="12" l="1"/>
  <c r="I4" i="3"/>
  <c r="K121" i="3"/>
  <c r="J6" i="10"/>
  <c r="K6" i="10"/>
  <c r="F20" i="8"/>
  <c r="I5" i="10"/>
  <c r="G20" i="8" l="1"/>
  <c r="H20" i="8"/>
  <c r="K4" i="3"/>
  <c r="J4" i="3"/>
  <c r="J5" i="10"/>
  <c r="K5" i="10"/>
  <c r="F22" i="8"/>
  <c r="I16" i="13"/>
  <c r="K16" i="13" s="1"/>
  <c r="G22" i="8" l="1"/>
  <c r="H22" i="8"/>
  <c r="J16" i="13"/>
  <c r="F23" i="8"/>
  <c r="H23" i="8" l="1"/>
  <c r="F33" i="8"/>
  <c r="G23" i="8"/>
  <c r="G613" i="15"/>
  <c r="G612" i="15" l="1"/>
  <c r="G611" i="15" l="1"/>
  <c r="G47" i="15" l="1"/>
  <c r="G8" i="15" l="1"/>
  <c r="G7" i="15" l="1"/>
  <c r="J8" i="15"/>
  <c r="G5" i="15" l="1"/>
  <c r="J5" i="15" s="1"/>
  <c r="J7" i="15"/>
</calcChain>
</file>

<file path=xl/sharedStrings.xml><?xml version="1.0" encoding="utf-8"?>
<sst xmlns="http://schemas.openxmlformats.org/spreadsheetml/2006/main" count="4996" uniqueCount="1733">
  <si>
    <t>Financijski plan broj 325-000005/2017</t>
  </si>
  <si>
    <t>Naziv1</t>
  </si>
  <si>
    <t>Naziv2</t>
  </si>
  <si>
    <t>Naziv3</t>
  </si>
  <si>
    <t>Naziv4</t>
  </si>
  <si>
    <t>Naziv5</t>
  </si>
  <si>
    <t>Planirani iznos</t>
  </si>
  <si>
    <t>Realizirani iznos</t>
  </si>
  <si>
    <t>Plaćeni iznos</t>
  </si>
  <si>
    <t>Izvor financiranja</t>
  </si>
  <si>
    <t>Planirani iznos</t>
  </si>
  <si>
    <t>Realizirani iznos</t>
  </si>
  <si>
    <t>Plaćeni iznos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</si>
  <si>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</si>
  <si>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</si>
  <si>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</si>
  <si>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</si>
  <si>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</si>
  <si>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Pomoći EU (51)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</si>
  <si>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</si>
  <si>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</si>
  <si>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</si>
  <si>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</si>
  <si>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</si>
  <si>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</si>
  <si>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</si>
  <si>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</si>
  <si>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</si>
  <si>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</si>
  <si>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</si>
  <si>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Vlastiti prihodi</t>
  </si>
  <si>
    <t>202 PLAN RASHODA</t>
  </si>
  <si>
    <t>237 OBRAZOVANJE</t>
  </si>
  <si>
    <t>23701 RAZVOJ ODGOJNO OBRAZOVNOG SUSTAVA</t>
  </si>
  <si>
    <t>A679047 Europske integracije</t>
  </si>
  <si>
    <t>3121 OSTALI RASHODI ZA ZAPOSLENE</t>
  </si>
  <si>
    <t>Vlastiti prihodi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</si>
  <si>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</si>
  <si>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</si>
  <si>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</si>
  <si>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</si>
  <si>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</si>
  <si>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Vlastiti prihodi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</si>
  <si>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</si>
  <si>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</si>
  <si>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</si>
  <si>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</si>
  <si>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</si>
  <si>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Pomoći EU (51)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</si>
  <si>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</si>
  <si>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</si>
  <si>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</si>
  <si>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</si>
  <si>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</si>
  <si>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</si>
  <si>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</si>
  <si>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</si>
  <si>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</si>
  <si>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</si>
  <si>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</si>
  <si>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</si>
  <si>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</si>
  <si>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</si>
  <si>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</si>
  <si>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</si>
  <si>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</si>
  <si>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Pomoći EU (51)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</si>
  <si>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</si>
  <si>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</si>
  <si>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</si>
  <si>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</si>
  <si>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</si>
  <si>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Vlastiti prihodi</t>
  </si>
  <si>
    <t>202 PLAN RASHODA</t>
  </si>
  <si>
    <t>237 OBRAZOVANJE</t>
  </si>
  <si>
    <t>23701 RAZVOJ ODGOJNO OBRAZOVNOG SUSTAVA</t>
  </si>
  <si>
    <t>A679047 Europske integracije</t>
  </si>
  <si>
    <t>3211 Službena putovanja</t>
  </si>
  <si>
    <t>Vlastiti prihodi</t>
  </si>
  <si>
    <t>202 PLAN RASHODA</t>
  </si>
  <si>
    <t>237 OBRAZOVANJE</t>
  </si>
  <si>
    <t>23701 RAZVOJ ODGOJNO OBRAZOVNOG SUSTAVA</t>
  </si>
  <si>
    <t>A679047 Europske integracije</t>
  </si>
  <si>
    <t>3211 Službena putovanja</t>
  </si>
  <si>
    <t>Pomoći EU (51)</t>
  </si>
  <si>
    <t>202 PLAN RASHODA</t>
  </si>
  <si>
    <t>237 OBRAZOVANJE</t>
  </si>
  <si>
    <t>23701 RAZVOJ ODGOJNO OBRAZOVNOG SUSTAVA</t>
  </si>
  <si>
    <t>A679047 Europske integracije</t>
  </si>
  <si>
    <t>3212 Naknade za prijevoz, za rad na terenu i odvojeni život</t>
  </si>
  <si>
    <t>Vlastiti prihodi</t>
  </si>
  <si>
    <t>202 PLAN RASHODA</t>
  </si>
  <si>
    <t>237 OBRAZOVANJE</t>
  </si>
  <si>
    <t>23701 RAZVOJ ODGOJNO OBRAZOVNOG SUSTAVA</t>
  </si>
  <si>
    <t>A679047 Europske integracije</t>
  </si>
  <si>
    <t>3213 Stručno usavršavanje zaposlenika</t>
  </si>
  <si>
    <t>Pomoći EU (51)</t>
  </si>
  <si>
    <t>202 PLAN RASHODA</t>
  </si>
  <si>
    <t>237 OBRAZOVANJE</t>
  </si>
  <si>
    <t>23701 RAZVOJ ODGOJNO OBRAZOVNOG SUSTAVA</t>
  </si>
  <si>
    <t>A679047 Europske integracije</t>
  </si>
  <si>
    <t>3221 Uredski materijal i ostali materijalni rashodi</t>
  </si>
  <si>
    <t>Pomoći EU (51)</t>
  </si>
  <si>
    <t>202 PLAN RASHODA</t>
  </si>
  <si>
    <t>237 OBRAZOVANJE</t>
  </si>
  <si>
    <t>23701 RAZVOJ ODGOJNO OBRAZOVNOG SUSTAVA</t>
  </si>
  <si>
    <t>A679047 Europske integracije</t>
  </si>
  <si>
    <t>3221 Uredski materijal i ostali materijalni rashodi</t>
  </si>
  <si>
    <t>Vlastiti prihodi</t>
  </si>
  <si>
    <t>202 PLAN RASHODA</t>
  </si>
  <si>
    <t>237 OBRAZOVANJE</t>
  </si>
  <si>
    <t>23701 RAZVOJ ODGOJNO OBRAZOVNOG SUSTAVA</t>
  </si>
  <si>
    <t>A679047 Europske integracije</t>
  </si>
  <si>
    <t>3231 Usluge telefona, pošte i prijevoza</t>
  </si>
  <si>
    <t>Vlastiti prihodi</t>
  </si>
  <si>
    <t>202 PLAN RASHODA</t>
  </si>
  <si>
    <t>237 OBRAZOVANJE</t>
  </si>
  <si>
    <t>23701 RAZVOJ ODGOJNO OBRAZOVNOG SUSTAVA</t>
  </si>
  <si>
    <t>A679047 Europske integracije</t>
  </si>
  <si>
    <t>3235 Zakupnine i najamnine</t>
  </si>
  <si>
    <t>Pomoći EU (51)</t>
  </si>
  <si>
    <t>202 PLAN RASHODA</t>
  </si>
  <si>
    <t>237 OBRAZOVANJE</t>
  </si>
  <si>
    <t>23701 RAZVOJ ODGOJNO OBRAZOVNOG SUSTAVA</t>
  </si>
  <si>
    <t>A679047 Europske integracije</t>
  </si>
  <si>
    <t>3237 Intelektualne i osobne usluge</t>
  </si>
  <si>
    <t>Vlastiti prihodi</t>
  </si>
  <si>
    <t>202 PLAN RASHODA</t>
  </si>
  <si>
    <t>237 OBRAZOVANJE</t>
  </si>
  <si>
    <t>23701 RAZVOJ ODGOJNO OBRAZOVNOG SUSTAVA</t>
  </si>
  <si>
    <t>A679047 Europske integracije</t>
  </si>
  <si>
    <t>3237 Intelektualne i osobne usluge</t>
  </si>
  <si>
    <t>Pomoći EU (51)</t>
  </si>
  <si>
    <t>202 PLAN RASHODA</t>
  </si>
  <si>
    <t>237 OBRAZOVANJE</t>
  </si>
  <si>
    <t>23701 RAZVOJ ODGOJNO OBRAZOVNOG SUSTAVA</t>
  </si>
  <si>
    <t>A679047 Europske integracije</t>
  </si>
  <si>
    <t>3239 Ostale usluge</t>
  </si>
  <si>
    <t>Vlastiti prihodi</t>
  </si>
  <si>
    <t>202 PLAN RASHODA</t>
  </si>
  <si>
    <t>237 OBRAZOVANJE</t>
  </si>
  <si>
    <t>23701 RAZVOJ ODGOJNO OBRAZOVNOG SUSTAVA</t>
  </si>
  <si>
    <t>A679047 Europske integracije</t>
  </si>
  <si>
    <t>3293 Reprezentacija</t>
  </si>
  <si>
    <t>Vlastiti prihodi</t>
  </si>
  <si>
    <t>202 PLAN RASHODA</t>
  </si>
  <si>
    <t>237 OBRAZOVANJE</t>
  </si>
  <si>
    <t>23701 RAZVOJ ODGOJNO OBRAZOVNOG SUSTAVA</t>
  </si>
  <si>
    <t>A679047 Europske integracije</t>
  </si>
  <si>
    <t>3293 Reprezentacija</t>
  </si>
  <si>
    <t>Pomoći EU (51)</t>
  </si>
  <si>
    <t>202 PLAN RASHODA</t>
  </si>
  <si>
    <t>237 OBRAZOVANJE</t>
  </si>
  <si>
    <t>23701 RAZVOJ ODGOJNO OBRAZOVNOG SUSTAVA</t>
  </si>
  <si>
    <t>A679047 Europske integracije</t>
  </si>
  <si>
    <t>3295 Pristojbe i naknade</t>
  </si>
  <si>
    <t>Vlastiti prihodi</t>
  </si>
  <si>
    <t>202 PLAN RASHODA</t>
  </si>
  <si>
    <t>237 OBRAZOVANJE</t>
  </si>
  <si>
    <t>23701 RAZVOJ ODGOJNO OBRAZOVNOG SUSTAVA</t>
  </si>
  <si>
    <t>A679047 Europske integracije</t>
  </si>
  <si>
    <t>3295 Pristojbe i naknade</t>
  </si>
  <si>
    <t>Pomoći EU (51)</t>
  </si>
  <si>
    <t>202 PLAN RASHODA</t>
  </si>
  <si>
    <t>237 OBRAZOVANJE</t>
  </si>
  <si>
    <t>23701 RAZVOJ ODGOJNO OBRAZOVNOG SUSTAVA</t>
  </si>
  <si>
    <t>A679047 Europske integracije</t>
  </si>
  <si>
    <t>3432 Negativne tečajne razlike i razlike zbog primjene valutne klauzule</t>
  </si>
  <si>
    <t>Pomoći EU (51)</t>
  </si>
  <si>
    <t>202 PLAN RASHODA</t>
  </si>
  <si>
    <t>237 OBRAZOVANJE</t>
  </si>
  <si>
    <t>23701 RAZVOJ ODGOJNO OBRAZOVNOG SUSTAVA</t>
  </si>
  <si>
    <t>A679047 Europske integracije</t>
  </si>
  <si>
    <t>3721 Naknade građanima i kućanstvima u novcu</t>
  </si>
  <si>
    <t>Ostale pomoći i darovnice (52)</t>
  </si>
  <si>
    <t>202 PLAN RASHODA</t>
  </si>
  <si>
    <t>237 OBRAZOVANJE</t>
  </si>
  <si>
    <t>23701 RAZVOJ ODGOJNO OBRAZOVNOG SUSTAVA</t>
  </si>
  <si>
    <t>A679047 Europske integracije</t>
  </si>
  <si>
    <t>4221 Uredska oprema i namještaj</t>
  </si>
  <si>
    <t>Vlastiti prihodi</t>
  </si>
  <si>
    <t>202 PLAN RASHODA</t>
  </si>
  <si>
    <t>237 OBRAZOVANJE</t>
  </si>
  <si>
    <t>23705 VISOKO OBRAZOVANJE</t>
  </si>
  <si>
    <t>A6210 REDOVNA DJELATNOST-MZOS</t>
  </si>
  <si>
    <t>3111 PLAĆE ZA REDOVAN RAD - BRUTO</t>
  </si>
  <si>
    <t>Opći prihodi i primici</t>
  </si>
  <si>
    <t>202 PLAN RASHODA</t>
  </si>
  <si>
    <t>237 OBRAZOVANJE</t>
  </si>
  <si>
    <t>23705 VISOKO OBRAZOVANJE</t>
  </si>
  <si>
    <t>A6210 REDOVNA DJELATNOST-MZOS</t>
  </si>
  <si>
    <t>3121 OSTALI RASHODI ZA ZAPOSLENE</t>
  </si>
  <si>
    <t>Opći prihodi i primici</t>
  </si>
  <si>
    <t>202 PLAN RASHODA</t>
  </si>
  <si>
    <t>237 OBRAZOVANJE</t>
  </si>
  <si>
    <t>23705 VISOKO OBRAZOVANJE</t>
  </si>
  <si>
    <t>A6210 REDOVNA DJELATNOST-MZOS</t>
  </si>
  <si>
    <t>3132 DOPRINOSI ZA OBVEZNO ZDRAVSTVENO OSIGURANJE</t>
  </si>
  <si>
    <t>Opći prihodi i primici</t>
  </si>
  <si>
    <t>202 PLAN RASHODA</t>
  </si>
  <si>
    <t>237 OBRAZOVANJE</t>
  </si>
  <si>
    <t>23705 VISOKO OBRAZOVANJE</t>
  </si>
  <si>
    <t>A6210 REDOVNA DJELATNOST-MZOS</t>
  </si>
  <si>
    <t>3133 DOPRINOSI ZA OBVEZNO OSIGURANJE U SLUČAJU NEZAPOSLENOSTI</t>
  </si>
  <si>
    <t>Opći prihodi i primici</t>
  </si>
  <si>
    <t>202 PLAN RASHODA</t>
  </si>
  <si>
    <t>237 OBRAZOVANJE</t>
  </si>
  <si>
    <t>23705 VISOKO OBRAZOVANJE</t>
  </si>
  <si>
    <t>A6210 REDOVNA DJELATNOST-MZOS</t>
  </si>
  <si>
    <t>3212 Naknade za prijevoz, za rad na terenu i odvojeni život</t>
  </si>
  <si>
    <t>Opći prihodi i primici</t>
  </si>
  <si>
    <t>202 PLAN RASHODA</t>
  </si>
  <si>
    <t>237 OBRAZOVANJE</t>
  </si>
  <si>
    <t>23705 VISOKO OBRAZOVANJE</t>
  </si>
  <si>
    <t>A6210 REDOVNA DJELATNOST-MZOS</t>
  </si>
  <si>
    <t>3236 Zdravstvene i veterinarske usluge</t>
  </si>
  <si>
    <t>Opći prihodi i primici</t>
  </si>
  <si>
    <t>202 PLAN RASHODA</t>
  </si>
  <si>
    <t>237 OBRAZOVANJE</t>
  </si>
  <si>
    <t>23705 VISOKO OBRAZOVANJE</t>
  </si>
  <si>
    <t>A6210 REDOVNA DJELATNOST-MZOS</t>
  </si>
  <si>
    <t>3295 Pristojbe i naknade</t>
  </si>
  <si>
    <t>Opći prihodi i primici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</si>
  <si>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</si>
  <si>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</si>
  <si>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</si>
  <si>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</si>
  <si>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</si>
  <si>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</si>
  <si>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</si>
  <si>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</si>
  <si>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</si>
  <si>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</si>
  <si>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</si>
  <si>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</si>
  <si>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</si>
  <si>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</si>
  <si>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</si>
  <si>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</si>
  <si>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</si>
  <si>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</si>
  <si>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</si>
  <si>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</si>
  <si>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</si>
  <si>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</si>
  <si>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3121 OSTALI RASHODI ZA ZAPOSLENE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</si>
  <si>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</si>
  <si>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</si>
  <si>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</si>
  <si>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</si>
  <si>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</si>
  <si>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3121 OSTALI RASHODI ZA ZAPOSLENE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</si>
  <si>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</si>
  <si>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</si>
  <si>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</si>
  <si>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</si>
  <si>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</si>
  <si>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</si>
  <si>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</si>
  <si>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</si>
  <si>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</si>
  <si>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</si>
  <si>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</si>
  <si>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</si>
  <si>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</si>
  <si>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</si>
  <si>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</si>
  <si>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</si>
  <si>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</si>
  <si>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</si>
  <si>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</si>
  <si>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</si>
  <si>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</si>
  <si>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</si>
  <si>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</si>
  <si>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</si>
  <si>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</si>
  <si>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</si>
  <si>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</si>
  <si>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</si>
  <si>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</si>
  <si>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</si>
  <si>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</si>
  <si>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</si>
  <si>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</si>
  <si>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</si>
  <si>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</si>
  <si>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</si>
  <si>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</si>
  <si>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</si>
  <si>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</si>
  <si>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</si>
  <si>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</si>
  <si>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</si>
  <si>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</si>
  <si>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</si>
  <si>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</si>
  <si>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</si>
  <si>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</si>
  <si>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</si>
  <si>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</si>
  <si>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</si>
  <si>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</si>
  <si>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</si>
  <si>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</si>
  <si>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</si>
  <si>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</si>
  <si>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</si>
  <si>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</si>
  <si>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</si>
  <si>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</si>
  <si>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3212 Naknade za prijevoz, za rad na terenu i odvojeni život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</si>
  <si>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</si>
  <si>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</si>
  <si>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</si>
  <si>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</si>
  <si>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</si>
  <si>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3212 Naknade za prijevoz, za rad na terenu i odvojeni život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</si>
  <si>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</si>
  <si>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</si>
  <si>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</si>
  <si>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</si>
  <si>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</si>
  <si>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</si>
  <si>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</si>
  <si>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</si>
  <si>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</si>
  <si>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</si>
  <si>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</si>
  <si>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</si>
  <si>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</si>
  <si>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</si>
  <si>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</si>
  <si>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</si>
  <si>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</si>
  <si>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</si>
  <si>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</si>
  <si>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</si>
  <si>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</si>
  <si>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</si>
  <si>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</si>
  <si>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</si>
  <si>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</si>
  <si>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</si>
  <si>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</si>
  <si>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</si>
  <si>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</si>
  <si>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</si>
  <si>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</si>
  <si>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</si>
  <si>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</si>
  <si>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</si>
  <si>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</si>
  <si>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</si>
  <si>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</si>
  <si>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</si>
  <si>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</si>
  <si>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</si>
  <si>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</si>
  <si>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3222 Materijal i sirovine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</si>
  <si>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</si>
  <si>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</si>
  <si>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</si>
  <si>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</si>
  <si>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</si>
  <si>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</si>
  <si>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</si>
  <si>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</si>
  <si>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</si>
  <si>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</si>
  <si>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</si>
  <si>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</si>
  <si>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</si>
  <si>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</si>
  <si>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</si>
  <si>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</si>
  <si>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</si>
  <si>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</si>
  <si>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</si>
  <si>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</si>
  <si>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</si>
  <si>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</si>
  <si>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</si>
  <si>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3224 Materijal i dijelovi za tekuće i investicijsko održavanje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</si>
  <si>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</si>
  <si>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</si>
  <si>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</si>
  <si>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</si>
  <si>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</si>
  <si>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3224 Materijal i dijelovi za tekuće i investicijsko održavanje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</si>
  <si>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</si>
  <si>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</si>
  <si>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</si>
  <si>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</si>
  <si>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</si>
  <si>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3227 Službena, radna i zaštitna odjeća i obuća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</si>
  <si>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</si>
  <si>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</si>
  <si>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</si>
  <si>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</si>
  <si>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</si>
  <si>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</si>
  <si>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</si>
  <si>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</si>
  <si>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</si>
  <si>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</si>
  <si>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</si>
  <si>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</si>
  <si>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</si>
  <si>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</si>
  <si>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</si>
  <si>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</si>
  <si>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</si>
  <si>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</si>
  <si>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</si>
  <si>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</si>
  <si>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</si>
  <si>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</si>
  <si>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</si>
  <si>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</si>
  <si>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</si>
  <si>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</si>
  <si>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</si>
  <si>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</si>
  <si>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</si>
  <si>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</si>
  <si>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</si>
  <si>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</si>
  <si>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</si>
  <si>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</si>
  <si>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</si>
  <si>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</si>
  <si>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</si>
  <si>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</si>
  <si>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</si>
  <si>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</si>
  <si>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</si>
  <si>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3233 Usluge promidžbe i informiranja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</si>
  <si>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</si>
  <si>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</si>
  <si>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</si>
  <si>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</si>
  <si>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</si>
  <si>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3233 Usluge promidžbe i informiranja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</si>
  <si>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</si>
  <si>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</si>
  <si>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</si>
  <si>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</si>
  <si>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</si>
  <si>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3234 Komunalne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</si>
  <si>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</si>
  <si>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</si>
  <si>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</si>
  <si>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</si>
  <si>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</si>
  <si>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3234 Komunalne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</si>
  <si>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</si>
  <si>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</si>
  <si>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</si>
  <si>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</si>
  <si>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</si>
  <si>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</si>
  <si>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</si>
  <si>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</si>
  <si>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</si>
  <si>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</si>
  <si>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</si>
  <si>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</si>
  <si>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</si>
  <si>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</si>
  <si>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</si>
  <si>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</si>
  <si>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</si>
  <si>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</si>
  <si>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</si>
  <si>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</si>
  <si>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</si>
  <si>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</si>
  <si>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</si>
  <si>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3236 Zdravstvene i veterinarske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</si>
  <si>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</si>
  <si>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</si>
  <si>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</si>
  <si>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</si>
  <si>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</si>
  <si>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3236 Zdravstvene i veterinarske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</si>
  <si>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</si>
  <si>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</si>
  <si>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</si>
  <si>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</si>
  <si>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</si>
  <si>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</si>
  <si>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</si>
  <si>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</si>
  <si>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</si>
  <si>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</si>
  <si>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</si>
  <si>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</si>
  <si>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</si>
  <si>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</si>
  <si>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</si>
  <si>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</si>
  <si>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</si>
  <si>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</si>
  <si>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</si>
  <si>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</si>
  <si>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</si>
  <si>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</si>
  <si>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</si>
  <si>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3238 Računalne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</si>
  <si>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</si>
  <si>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</si>
  <si>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</si>
  <si>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</si>
  <si>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</si>
  <si>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</si>
  <si>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</si>
  <si>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</si>
  <si>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</si>
  <si>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</si>
  <si>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</si>
  <si>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</si>
  <si>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</si>
  <si>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</si>
  <si>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</si>
  <si>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</si>
  <si>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</si>
  <si>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</si>
  <si>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</si>
  <si>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</si>
  <si>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</si>
  <si>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</si>
  <si>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</si>
  <si>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</si>
  <si>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</si>
  <si>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</si>
  <si>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</si>
  <si>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</si>
  <si>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</si>
  <si>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3241 Naknade troškova osobama izvan radnog odnosa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</si>
  <si>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</si>
  <si>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</si>
  <si>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</si>
  <si>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</si>
  <si>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</si>
  <si>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3241 Naknade troškova osobama izvan radnog odnosa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</si>
  <si>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</si>
  <si>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</si>
  <si>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</si>
  <si>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</si>
  <si>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</si>
  <si>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3292 Premije osiguranja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</si>
  <si>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</si>
  <si>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</si>
  <si>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</si>
  <si>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</si>
  <si>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</si>
  <si>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3292 Premije osiguranja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</si>
  <si>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</si>
  <si>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</si>
  <si>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</si>
  <si>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</si>
  <si>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</si>
  <si>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</si>
  <si>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</si>
  <si>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</si>
  <si>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</si>
  <si>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</si>
  <si>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</si>
  <si>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</si>
  <si>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</si>
  <si>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</si>
  <si>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</si>
  <si>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</si>
  <si>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</si>
  <si>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</si>
  <si>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</si>
  <si>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</si>
  <si>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</si>
  <si>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</si>
  <si>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</si>
  <si>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</si>
  <si>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</si>
  <si>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</si>
  <si>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</si>
  <si>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</si>
  <si>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</si>
  <si>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</si>
  <si>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</si>
  <si>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</si>
  <si>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</si>
  <si>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</si>
  <si>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</si>
  <si>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</si>
  <si>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</si>
  <si>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</si>
  <si>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</si>
  <si>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</si>
  <si>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</si>
  <si>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</si>
  <si>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</si>
  <si>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</si>
  <si>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</si>
  <si>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</si>
  <si>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</si>
  <si>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</si>
  <si>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</si>
  <si>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</si>
  <si>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</si>
  <si>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</si>
  <si>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</si>
  <si>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</si>
  <si>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</si>
  <si>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</si>
  <si>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</si>
  <si>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</si>
  <si>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</si>
  <si>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</si>
  <si>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</si>
  <si>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</si>
  <si>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</si>
  <si>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</si>
  <si>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</si>
  <si>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</si>
  <si>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</si>
  <si>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</si>
  <si>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</si>
  <si>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</si>
  <si>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</si>
  <si>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</si>
  <si>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</si>
  <si>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</si>
  <si>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</si>
  <si>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</si>
  <si>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</si>
  <si>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</si>
  <si>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</si>
  <si>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</si>
  <si>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</si>
  <si>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</si>
  <si>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</si>
  <si>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3431 Bankarske usluge i usluge platnog prometa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</si>
  <si>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</si>
  <si>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</si>
  <si>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</si>
  <si>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</si>
  <si>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</si>
  <si>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3431 Bankarske usluge i usluge platnog prometa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</si>
  <si>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</si>
  <si>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</si>
  <si>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</si>
  <si>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</si>
  <si>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</si>
  <si>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</si>
  <si>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</si>
  <si>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</si>
  <si>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</si>
  <si>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</si>
  <si>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</si>
  <si>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</si>
  <si>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</si>
  <si>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</si>
  <si>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</si>
  <si>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</si>
  <si>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</si>
  <si>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</si>
  <si>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</si>
  <si>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</si>
  <si>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</si>
  <si>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</si>
  <si>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</si>
  <si>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3434 Ostali nespomenuti financijski rashodi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</si>
  <si>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</si>
  <si>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</si>
  <si>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</si>
  <si>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</si>
  <si>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</si>
  <si>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3691 Prijenosi između pror. korisnika istog proračuna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</si>
  <si>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</si>
  <si>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</si>
  <si>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</si>
  <si>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</si>
  <si>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</si>
  <si>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3721 Naknade građanima i kućanstvima u novcu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</si>
  <si>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</si>
  <si>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</si>
  <si>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</si>
  <si>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</si>
  <si>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</si>
  <si>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3722 Naknade građanima i kućanstvima u naravi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</si>
  <si>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</si>
  <si>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</si>
  <si>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</si>
  <si>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</si>
  <si>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</si>
  <si>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</si>
  <si>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</si>
  <si>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</si>
  <si>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</si>
  <si>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</si>
  <si>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</si>
  <si>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</si>
  <si>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</si>
  <si>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</si>
  <si>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</si>
  <si>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</si>
  <si>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</si>
  <si>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</si>
  <si>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</si>
  <si>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</si>
  <si>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</si>
  <si>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</si>
  <si>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</si>
  <si>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</si>
  <si>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</si>
  <si>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</si>
  <si>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</si>
  <si>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</si>
  <si>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</si>
  <si>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3831 Naknade šteta pravnim i fizičkim osobama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</si>
  <si>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</si>
  <si>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</si>
  <si>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</si>
  <si>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</si>
  <si>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</si>
  <si>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4123 Licence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</si>
  <si>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</si>
  <si>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</si>
  <si>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</si>
  <si>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</si>
  <si>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</si>
  <si>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4123 Licence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</si>
  <si>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</si>
  <si>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</si>
  <si>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</si>
  <si>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</si>
  <si>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</si>
  <si>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</si>
  <si>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Prodaja ili zamjena nefinancijske imovine (7)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</si>
  <si>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</si>
  <si>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</si>
  <si>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</si>
  <si>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</si>
  <si>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</si>
  <si>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</si>
  <si>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</si>
  <si>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</si>
  <si>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</si>
  <si>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</si>
  <si>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</si>
  <si>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</si>
  <si>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</si>
  <si>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</si>
  <si>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</si>
  <si>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</si>
  <si>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</si>
  <si>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</si>
  <si>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</si>
  <si>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</si>
  <si>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</si>
  <si>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</si>
  <si>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</si>
  <si>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</si>
  <si>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</si>
  <si>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</si>
  <si>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</si>
  <si>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</si>
  <si>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4222 Komunikacijska oprema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</si>
  <si>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</si>
  <si>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</si>
  <si>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</si>
  <si>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</si>
  <si>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</si>
  <si>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4222 Komunikacijska oprema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</si>
  <si>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</si>
  <si>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</si>
  <si>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</si>
  <si>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</si>
  <si>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</si>
  <si>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4223 Oprema za održavanje i zaštitu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</si>
  <si>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</si>
  <si>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</si>
  <si>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</si>
  <si>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</si>
  <si>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</si>
  <si>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4223 Oprema za održavanje i zaštitu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</si>
  <si>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</si>
  <si>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</si>
  <si>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</si>
  <si>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</si>
  <si>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</si>
  <si>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4224 Medicinska i laboratorijska oprema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</si>
  <si>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</si>
  <si>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</si>
  <si>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</si>
  <si>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</si>
  <si>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</si>
  <si>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4224 Medicinska i laboratorijska oprema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</si>
  <si>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</si>
  <si>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</si>
  <si>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</si>
  <si>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</si>
  <si>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</si>
  <si>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4225 Instrumenti, uređaji i strojevi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</si>
  <si>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</si>
  <si>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</si>
  <si>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</si>
  <si>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</si>
  <si>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</si>
  <si>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4227 Uređaji, strojevi i oprema za ostale namjene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</si>
  <si>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</si>
  <si>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</si>
  <si>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</si>
  <si>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</si>
  <si>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</si>
  <si>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4227 Uređaji, strojevi i oprema za ostale namjene</t>
  </si>
  <si>
    <t>Prodaja ili zamjena nefinancijske imovine (7)</t>
  </si>
  <si>
    <t>202 PLAN RASHODA</t>
  </si>
  <si>
    <t>237 OBRAZOVANJE</t>
  </si>
  <si>
    <t>23705 VISOKO OBRAZOVANJE</t>
  </si>
  <si>
    <t>A621002 REDOVNA DJELATNOST SVEUČILIŠTA U RIJECI-ViNP</t>
  </si>
  <si>
    <t>4233 Prijevozna sredstva u pomorskom i riječnom prometu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</si>
  <si>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</si>
  <si>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</si>
  <si>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</si>
  <si>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</si>
  <si>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</si>
  <si>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</si>
  <si>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</si>
  <si>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</si>
  <si>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</si>
  <si>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</si>
  <si>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</si>
  <si>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</si>
  <si>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</si>
  <si>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</si>
  <si>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</si>
  <si>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</si>
  <si>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</si>
  <si>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</si>
  <si>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</si>
  <si>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</si>
  <si>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</si>
  <si>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</si>
  <si>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</si>
  <si>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</si>
  <si>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</si>
  <si>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</si>
  <si>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</si>
  <si>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</si>
  <si>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</si>
  <si>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4264 Ostala nematerijalna proizvedena imovina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</si>
  <si>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</si>
  <si>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</si>
  <si>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</si>
  <si>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</si>
  <si>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</si>
  <si>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4264 Ostala nematerijalna proizvedena imovina</t>
  </si>
  <si>
    <t>Ostali prihodi za posebne namjene</t>
  </si>
  <si>
    <t>202 PLAN RASHODA</t>
  </si>
  <si>
    <t>237 OBRAZOVANJE</t>
  </si>
  <si>
    <t>23705 VISOKO OBRAZOVANJE</t>
  </si>
  <si>
    <t>A622122 PROGRAMSKO FINANCIRANJE JAVNIH VISOKIH UČILIŠTA</t>
  </si>
  <si>
    <t>3111 PLAĆE ZA REDOVAN RAD - BRUTO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</si>
  <si>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</si>
  <si>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</si>
  <si>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</si>
  <si>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</si>
  <si>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</si>
  <si>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3132 DOPRINOSI ZA OBVEZNO ZDRAVSTVENO OSIGURANJE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</si>
  <si>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</si>
  <si>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</si>
  <si>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</si>
  <si>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</si>
  <si>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</si>
  <si>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3133 DOPRINOSI ZA OBVEZNO OSIGURANJE U SLUČAJU NEZAPOSLENOSTI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</si>
  <si>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</si>
  <si>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</si>
  <si>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</si>
  <si>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</si>
  <si>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</si>
  <si>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3211 Službena putovanja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</si>
  <si>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</si>
  <si>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</si>
  <si>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</si>
  <si>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</si>
  <si>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</si>
  <si>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3213 Stručno usavršavanje zaposlenika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</si>
  <si>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</si>
  <si>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</si>
  <si>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</si>
  <si>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</si>
  <si>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</si>
  <si>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3221 Uredski materijal i ostali materijalni rashodi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</si>
  <si>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</si>
  <si>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</si>
  <si>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</si>
  <si>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</si>
  <si>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</si>
  <si>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3222 Materijal i sirovine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</si>
  <si>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</si>
  <si>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</si>
  <si>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</si>
  <si>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</si>
  <si>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</si>
  <si>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3223 Energija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</si>
  <si>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</si>
  <si>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</si>
  <si>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</si>
  <si>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</si>
  <si>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</si>
  <si>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3224 Materijal i dijelovi za tekuće i investicijsko održavanje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</si>
  <si>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</si>
  <si>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</si>
  <si>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</si>
  <si>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</si>
  <si>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</si>
  <si>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3227 Službena, radna i zaštitna odjeća i obuća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</si>
  <si>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</si>
  <si>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</si>
  <si>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</si>
  <si>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</si>
  <si>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</si>
  <si>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3231 Usluge telefona, pošte i prijevoza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</si>
  <si>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</si>
  <si>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</si>
  <si>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</si>
  <si>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</si>
  <si>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</si>
  <si>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3232 Usluge tekućeg i investicijskog održavanja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</si>
  <si>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</si>
  <si>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</si>
  <si>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</si>
  <si>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</si>
  <si>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</si>
  <si>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3233 Usluge promidžbe i informiranja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</si>
  <si>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</si>
  <si>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</si>
  <si>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</si>
  <si>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</si>
  <si>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</si>
  <si>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3234 Komunalne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</si>
  <si>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</si>
  <si>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</si>
  <si>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</si>
  <si>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</si>
  <si>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</si>
  <si>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3235 Zakupnine i najamnine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</si>
  <si>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</si>
  <si>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</si>
  <si>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</si>
  <si>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</si>
  <si>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</si>
  <si>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3237 Intelektualne i osobne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</si>
  <si>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</si>
  <si>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</si>
  <si>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</si>
  <si>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</si>
  <si>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</si>
  <si>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3238 Računalne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</si>
  <si>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</si>
  <si>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</si>
  <si>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</si>
  <si>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</si>
  <si>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</si>
  <si>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3239 Ostale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</si>
  <si>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</si>
  <si>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</si>
  <si>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</si>
  <si>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</si>
  <si>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</si>
  <si>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3292 Premije osiguranja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</si>
  <si>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</si>
  <si>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</si>
  <si>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</si>
  <si>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</si>
  <si>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</si>
  <si>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3293 Reprezentacija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</si>
  <si>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</si>
  <si>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</si>
  <si>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</si>
  <si>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</si>
  <si>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</si>
  <si>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3294 Članarine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</si>
  <si>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</si>
  <si>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</si>
  <si>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</si>
  <si>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</si>
  <si>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</si>
  <si>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3295 Pristojbe i naknade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</si>
  <si>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</si>
  <si>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</si>
  <si>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</si>
  <si>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</si>
  <si>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</si>
  <si>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3299 Ostali nespomenuti rashodi poslovanja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</si>
  <si>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</si>
  <si>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</si>
  <si>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</si>
  <si>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</si>
  <si>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</si>
  <si>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3431 Bankarske usluge i usluge platnog prometa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</si>
  <si>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</si>
  <si>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</si>
  <si>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</si>
  <si>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</si>
  <si>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</si>
  <si>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3132 DOPRINOSI ZA OBVEZNO ZDRAVSTVENO OSIGURANJE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</si>
  <si>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</si>
  <si>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</si>
  <si>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</si>
  <si>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</si>
  <si>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</si>
  <si>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</si>
  <si>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Vlastiti prihodi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</si>
  <si>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</si>
  <si>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</si>
  <si>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</si>
  <si>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</si>
  <si>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</si>
  <si>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</si>
  <si>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</si>
  <si>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</si>
  <si>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</si>
  <si>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</si>
  <si>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</si>
  <si>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</si>
  <si>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</si>
  <si>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</si>
  <si>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</si>
  <si>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</si>
  <si>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3213 Stručno usavršavanje zaposlenika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</si>
  <si>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</si>
  <si>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</si>
  <si>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</si>
  <si>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</si>
  <si>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</si>
  <si>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3213 Stručno usavršavanje zaposlenika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</si>
  <si>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</si>
  <si>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</si>
  <si>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</si>
  <si>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</si>
  <si>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</si>
  <si>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3221 Uredski materijal i ostali materijalni rashodi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</si>
  <si>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</si>
  <si>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</si>
  <si>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</si>
  <si>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</si>
  <si>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</si>
  <si>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3221 Uredski materijal i ostali materijalni rashodi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</si>
  <si>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</si>
  <si>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</si>
  <si>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</si>
  <si>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</si>
  <si>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</si>
  <si>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3233 Usluge promidžbe i informiranja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</si>
  <si>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</si>
  <si>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</si>
  <si>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</si>
  <si>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</si>
  <si>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</si>
  <si>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3235 Zakupnine i najamnine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</si>
  <si>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</si>
  <si>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</si>
  <si>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</si>
  <si>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</si>
  <si>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</si>
  <si>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</si>
  <si>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</si>
  <si>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</si>
  <si>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</si>
  <si>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</si>
  <si>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</si>
  <si>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</si>
  <si>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</si>
  <si>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</si>
  <si>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</si>
  <si>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</si>
  <si>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</si>
  <si>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</si>
  <si>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</si>
  <si>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</si>
  <si>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</si>
  <si>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</si>
  <si>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</si>
  <si>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3239 Ostale usluge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</si>
  <si>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</si>
  <si>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</si>
  <si>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</si>
  <si>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</si>
  <si>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</si>
  <si>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3239 Ostale usluge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</si>
  <si>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</si>
  <si>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</si>
  <si>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</si>
  <si>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</si>
  <si>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</si>
  <si>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3292 Premije osiguranja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</si>
  <si>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</si>
  <si>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</si>
  <si>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</si>
  <si>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</si>
  <si>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</si>
  <si>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3293 Reprezentacija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</si>
  <si>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</si>
  <si>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</si>
  <si>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</si>
  <si>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</si>
  <si>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</si>
  <si>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3294 Članarine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</si>
  <si>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</si>
  <si>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</si>
  <si>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</si>
  <si>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</si>
  <si>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</si>
  <si>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3431 Bankarske usluge i usluge platnog prometa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</si>
  <si>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</si>
  <si>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</si>
  <si>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</si>
  <si>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</si>
  <si>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</si>
  <si>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3432 Negativne tečajne razlike i razlike zbog primjene valutne klauzule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</si>
  <si>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</si>
  <si>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</si>
  <si>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</si>
  <si>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</si>
  <si>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</si>
  <si>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4221 Uredska oprema i namještaj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</si>
  <si>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</si>
  <si>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</si>
  <si>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</si>
  <si>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</si>
  <si>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</si>
  <si>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4221 Uredska oprema i namještaj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</si>
  <si>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</si>
  <si>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</si>
  <si>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</si>
  <si>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</si>
  <si>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</si>
  <si>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4227 Uređaji, strojevi i oprema za ostale namjene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</si>
  <si>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</si>
  <si>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</si>
  <si>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</si>
  <si>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</si>
  <si>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</si>
  <si>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4241 Knjige</t>
  </si>
  <si>
    <t>Ostali prihodi za posebne namjene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</si>
  <si>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</si>
  <si>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</si>
  <si>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</si>
  <si>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</si>
  <si>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3111 PLAĆE ZA REDOVAN RAD - BRUTO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</si>
  <si>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</si>
  <si>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</si>
  <si>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</si>
  <si>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</si>
  <si>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</si>
  <si>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3111 PLAĆE ZA REDOVAN RAD - BRUTO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</si>
  <si>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</si>
  <si>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</si>
  <si>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</si>
  <si>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</si>
  <si>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</si>
  <si>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3132 DOPRINOSI ZA OBVEZNO ZDRAVSTVENO OSIGURANJE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</si>
  <si>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</si>
  <si>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</si>
  <si>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</si>
  <si>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</si>
  <si>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</si>
  <si>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3133 DOPRINOSI ZA OBVEZNO OSIGURANJE U SLUČAJU NEZAPOSLENOSTI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</si>
  <si>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</si>
  <si>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</si>
  <si>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</si>
  <si>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</si>
  <si>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</si>
  <si>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</si>
  <si>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</si>
  <si>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</si>
  <si>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</si>
  <si>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</si>
  <si>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</si>
  <si>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3237 Intelektualne i osobne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</si>
  <si>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</si>
  <si>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</si>
  <si>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</si>
  <si>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</si>
  <si>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</si>
  <si>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3239 Ostale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</si>
  <si>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</si>
  <si>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</si>
  <si>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</si>
  <si>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</si>
  <si>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</si>
  <si>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3239 Ostale usluge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</si>
  <si>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</si>
  <si>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</si>
  <si>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</si>
  <si>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</si>
  <si>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</si>
  <si>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3235 Zakupnine i najamnine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</si>
  <si>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</si>
  <si>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</si>
  <si>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</si>
  <si>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</si>
  <si>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</si>
  <si>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</si>
  <si>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</si>
  <si>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</si>
  <si>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</si>
  <si>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</si>
  <si>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</si>
  <si>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3241 Naknade troškova osobama izvan radnog odnosa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</si>
  <si>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</si>
  <si>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</si>
  <si>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</si>
  <si>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</si>
  <si>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</si>
  <si>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3293 Reprezentacija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</si>
  <si>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</si>
  <si>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</si>
  <si>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</si>
  <si>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</si>
  <si>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</si>
  <si>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3432 Negativne tečajne razlike i razlike zbog primjene valutne klauzule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</si>
  <si>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</si>
  <si>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</si>
  <si>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</si>
  <si>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</si>
  <si>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</si>
  <si>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3811 Tekuće donacije u novcu</t>
  </si>
  <si>
    <t>Vlastiti prihodi</t>
  </si>
  <si>
    <t>202 PLAN RASHODA</t>
  </si>
  <si>
    <t>238 ZNANOST I TEHNOLOŠKI RAZVOJ</t>
  </si>
  <si>
    <t>23801 ULAGANJE U ZNANSTVENO ISTRAŽIVAČKU DJELATNOST</t>
  </si>
  <si>
    <t>A622006 IZDAVANJE ZNANSTVENIH UDŽBENIKA</t>
  </si>
  <si>
    <t>3111 PLAĆE ZA REDOVAN RAD - BRUTO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</si>
  <si>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</si>
  <si>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</si>
  <si>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</si>
  <si>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</si>
  <si>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</si>
  <si>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3132 DOPRINOSI ZA OBVEZNO ZDRAVSTVENO OSIGURANJE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</si>
  <si>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</si>
  <si>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</si>
  <si>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</si>
  <si>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</si>
  <si>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</si>
  <si>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3237 Intelektualne i osobne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</si>
  <si>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</si>
  <si>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</si>
  <si>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</si>
  <si>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</si>
  <si>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</si>
  <si>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3239 Ostale usluge</t>
  </si>
  <si>
    <t>Ostale pomoći i darovnice (52)</t>
  </si>
  <si>
    <t>Row Labels</t>
  </si>
  <si>
    <t>Grand Total</t>
  </si>
  <si>
    <t>Sum of Realizirani iznos2</t>
  </si>
  <si>
    <t>FINANCIJSKI PLAN 2017.</t>
  </si>
  <si>
    <t>REALIZACIJA 2017.</t>
  </si>
  <si>
    <t>Sum of Planirani iznos2</t>
  </si>
  <si>
    <t>Opći prihodi i primici (11)</t>
  </si>
  <si>
    <t>Ostali prihodi za posebne namjene (43)</t>
  </si>
  <si>
    <t>Vlastiti prihodi (31)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</si>
  <si>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</si>
  <si>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</si>
  <si>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</si>
  <si>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</si>
  <si>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Materijal i sirovine</t>
  </si>
  <si>
    <t>Energija</t>
  </si>
  <si>
    <t>Materijal i dijelovi za tekuće i investicijsko održavanje</t>
  </si>
  <si>
    <t xml:space="preserve"> 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</si>
  <si>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</si>
  <si>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</si>
  <si>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</si>
  <si>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</si>
  <si>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</si>
  <si>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</si>
  <si>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</si>
  <si>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</si>
  <si>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</si>
  <si>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</si>
  <si>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 xml:space="preserve"> Reprezentacija</t>
  </si>
  <si>
    <t>Članarine</t>
  </si>
  <si>
    <t>Pristojbe i naknade</t>
  </si>
  <si>
    <t>Ostali nespomenuti rashodi poslovanja</t>
  </si>
  <si>
    <t>Bankarske usluge i usluge platnog prometa</t>
  </si>
  <si>
    <t>Uredska oprema i namještaj</t>
  </si>
  <si>
    <t>Uređaji, strojevi i oprema za ostale namjene</t>
  </si>
  <si>
    <t>51000 Rijeka</t>
  </si>
  <si>
    <t>STUDENTSKA ULICA 2</t>
  </si>
  <si>
    <t>OIB 76722145702</t>
  </si>
  <si>
    <t>Plaće za redovan rad</t>
  </si>
  <si>
    <t>Ostali rashodi za zaposlene</t>
  </si>
  <si>
    <t xml:space="preserve"> Stručno usavršavanje zaposlenika</t>
  </si>
  <si>
    <t xml:space="preserve"> Intelektualne i osobne usluge</t>
  </si>
  <si>
    <t xml:space="preserve"> Naknade troškova osobama izvan radnog odnosa</t>
  </si>
  <si>
    <t>Reprezentacija</t>
  </si>
  <si>
    <t>Negativne tečajne razlike i razlike zbog primjene valutne klauzule</t>
  </si>
  <si>
    <t>Ostali nespomenuti financijski rashodi</t>
  </si>
  <si>
    <t>Prijenosi između pror. korisnika istog proračuna</t>
  </si>
  <si>
    <t xml:space="preserve"> Tekuće donacije u novcu</t>
  </si>
  <si>
    <t>Komunikacijska oprema</t>
  </si>
  <si>
    <t>Knjige</t>
  </si>
  <si>
    <t>Ostala nematerijalna proizvedena imovina</t>
  </si>
  <si>
    <t>Službena, radna i zaštitna odjeća i obuća</t>
  </si>
  <si>
    <t>Naknade građanima i kućanstvima u naravi</t>
  </si>
  <si>
    <t>Tekuće donacije u novcu</t>
  </si>
  <si>
    <t>Licence</t>
  </si>
  <si>
    <t>Oprema za održavanje i zaštitu</t>
  </si>
  <si>
    <t>Medicinska i laboratorijska oprema</t>
  </si>
  <si>
    <t>Instrumenti, uređaji i strojevi</t>
  </si>
  <si>
    <t xml:space="preserve"> Službena putovanja</t>
  </si>
  <si>
    <t xml:space="preserve"> Naknade za prijevoz, za rad na terenu i odvojeni život</t>
  </si>
  <si>
    <t xml:space="preserve"> Naknade građanima i kućanstvima u novcu</t>
  </si>
  <si>
    <t xml:space="preserve"> Licence</t>
  </si>
  <si>
    <t xml:space="preserve"> Knjige</t>
  </si>
  <si>
    <t>RASHODI POSLOVANJA</t>
  </si>
  <si>
    <t>Rashodi za zaposlene</t>
  </si>
  <si>
    <t>Plaće</t>
  </si>
  <si>
    <t>Doprinosi na plaće</t>
  </si>
  <si>
    <t>Materijalni rashodi</t>
  </si>
  <si>
    <t>Naknade troškova zaposlenima</t>
  </si>
  <si>
    <t>Konto</t>
  </si>
  <si>
    <t>Prihodi za financiranje rashoda poslovanja</t>
  </si>
  <si>
    <t>Ostale kazne</t>
  </si>
  <si>
    <t>Ostali prihodi</t>
  </si>
  <si>
    <t>Tekuće pomoći od institucija i tijela  EU</t>
  </si>
  <si>
    <t>Tekuće pomoći od međunarodnih organizacija</t>
  </si>
  <si>
    <t>Kapitalne pomoći od međunarodnih organizacija</t>
  </si>
  <si>
    <t>Kapitalne pomoći od institucija i tijela  EU</t>
  </si>
  <si>
    <t>Tekuće pomoći od izvanproračunskih korisnika</t>
  </si>
  <si>
    <t>Tekući prijenosi između proračunskih korisnika istog proračuna</t>
  </si>
  <si>
    <t>Stambeni objekti</t>
  </si>
  <si>
    <t>Kamate na oročena sredstva i depozite po viđenju</t>
  </si>
  <si>
    <t>Prihodi od zateznih kamata</t>
  </si>
  <si>
    <t>Prihodi od pozitivnih tečajnih razlika i razlika zbog primjene valutne klauzule</t>
  </si>
  <si>
    <t>Prihodi od pruženih usluga</t>
  </si>
  <si>
    <t>Tekuće donacije</t>
  </si>
  <si>
    <t>Rashodi za materijal i energiju</t>
  </si>
  <si>
    <t>Rashodi za usluge</t>
  </si>
  <si>
    <t>Financijski rashodi</t>
  </si>
  <si>
    <t>Ostali financijski rashodi</t>
  </si>
  <si>
    <t>Rashodi za nabavu nefinancijske imovine</t>
  </si>
  <si>
    <t>Rashodi za nabavu proizvedene dugotrajne imovine</t>
  </si>
  <si>
    <t>Postrojenja i oprema</t>
  </si>
  <si>
    <t>Nematerijalna proizvedena imovina</t>
  </si>
  <si>
    <t>Knjige, umjetnička djela i ostale izložbene vrijednosti</t>
  </si>
  <si>
    <t>Naknade troškova osobama izvan radnog odnosa</t>
  </si>
  <si>
    <t>Pomoći dane u inozemstvo i unutar opće proračuna</t>
  </si>
  <si>
    <t>Ostali rashodi</t>
  </si>
  <si>
    <t>Naknade građanima i kućanstvima na temelju osiguranja i druge naknade</t>
  </si>
  <si>
    <t>Ostale naknade građainma i kućanstvima iz proračuna</t>
  </si>
  <si>
    <t>Rashodi za nabavu neproizvedene dugotrajne imovine</t>
  </si>
  <si>
    <t>Doprinosi za obvezno zdravstveno osiguranje</t>
  </si>
  <si>
    <t>Doprinosi za obvezno osiguranje u slučaju nezaposlenosti</t>
  </si>
  <si>
    <t>Rashodi poslovanja</t>
  </si>
  <si>
    <t>Prijevozna sredstva u pomorskom i riječnom prometu</t>
  </si>
  <si>
    <t>Aktivnost/Izvor financiranja</t>
  </si>
  <si>
    <t>-</t>
  </si>
  <si>
    <t>PRIHODI UKUPNO</t>
  </si>
  <si>
    <t>RASHODI UKUPNO</t>
  </si>
  <si>
    <t>RAZLIKA - VIŠAK / MANJAK</t>
  </si>
  <si>
    <t>Prihodi poslovanja</t>
  </si>
  <si>
    <t>I. OPĆI DIO</t>
  </si>
  <si>
    <t>Tekući prijenosi između proračunskih korisnika istog proračuna temeljem prijenosa EU sredstava</t>
  </si>
  <si>
    <t>Kapitalne donacije</t>
  </si>
  <si>
    <t>Pomoći iz inozemstva i od subjekata unutar općeg proračuna</t>
  </si>
  <si>
    <t>Pomoći od međunarodnih organizacija, te institucija i tijela EU</t>
  </si>
  <si>
    <t>Pomoći od izvanproračunskih korisnika</t>
  </si>
  <si>
    <t>Prijenosi između proračunskih korisnika istog proračuna</t>
  </si>
  <si>
    <t>Prihodi od financijske imovine</t>
  </si>
  <si>
    <t>Prihodi po posebnim propisima</t>
  </si>
  <si>
    <t>Prihodi od prodaje proizvoda i robe, te pruženih usluga</t>
  </si>
  <si>
    <t>Donacije od fizičkih i pravnih osoba izvan općeg proračuna</t>
  </si>
  <si>
    <t>Prihodi iz nadležnog proračuna za financiranje redovne djelatnosti proračunskih korisnika</t>
  </si>
  <si>
    <t>Kazne i upravne mjere</t>
  </si>
  <si>
    <t>Prihodi od prodaje nefinancijske imovine</t>
  </si>
  <si>
    <t>Prihodi od prodaje dugotrajne proizvedne imovine</t>
  </si>
  <si>
    <t>Prihodi od prodaje građevinskih objekata</t>
  </si>
  <si>
    <t>Stambeni objekti za zaposlene</t>
  </si>
  <si>
    <t>Prihodi od imovine</t>
  </si>
  <si>
    <t>Prihodi od upravnih i administrativnih pristojbi, pristojbi po posebnim propisima i naknada</t>
  </si>
  <si>
    <t>Prihod od prodaje proizvoda i robe, te pruženih usluga i prihodi od donacija</t>
  </si>
  <si>
    <t>Prihodi od nadležnog proračuna i HZZO-a temeljem ugovornih obveza</t>
  </si>
  <si>
    <t>Kazne, upravne mjere i ostali prihodi</t>
  </si>
  <si>
    <t xml:space="preserve"> Pristojbe i naknade</t>
  </si>
  <si>
    <t>Naknade građanima i kućanstvima u novcu</t>
  </si>
  <si>
    <t>Plaće (Bruto)</t>
  </si>
  <si>
    <t>Pomoći dane u inozemstvo i unutar općeg proračuna</t>
  </si>
  <si>
    <t>Rashodi za nabavu neproizvedene nefinancijske imovine</t>
  </si>
  <si>
    <t>Nematerijalna imovina</t>
  </si>
  <si>
    <t>Prijevozna sredstva</t>
  </si>
  <si>
    <t>Nematerijalna proizvedna imovina</t>
  </si>
  <si>
    <t xml:space="preserve"> Instrumenti, uređaji i strojevi</t>
  </si>
  <si>
    <t xml:space="preserve">Plaće za redovan rad  </t>
  </si>
  <si>
    <t>Doprinosi za osiguranje u slučaju nezaposlenosti</t>
  </si>
  <si>
    <t>Pomoći EU  (51)</t>
  </si>
  <si>
    <t xml:space="preserve"> Ostali nespomenuti rashodi poslovanja</t>
  </si>
  <si>
    <t>A622005 ORGANIZIRANJE I ODRŽAVANJE ZNANSTVENIH SKUPOVA</t>
  </si>
  <si>
    <t>II. POSEBNI DIO</t>
  </si>
  <si>
    <t>Prihodi od prodanih proizvoda</t>
  </si>
  <si>
    <t>Tekuće donacije u naravi</t>
  </si>
  <si>
    <t xml:space="preserve">SVEUČILIŠTE U RIJECI POMORSKI FAKULTET </t>
  </si>
  <si>
    <t xml:space="preserve">M.P.                                </t>
  </si>
  <si>
    <t>Ostale plaće u naravi</t>
  </si>
  <si>
    <t>Zatezne kamate</t>
  </si>
  <si>
    <t>Kazne, penali i naknade štete</t>
  </si>
  <si>
    <t>Naknade štete pravnim i fizičkim licima</t>
  </si>
  <si>
    <t>Ulaganje u računalne programe</t>
  </si>
  <si>
    <t>Ostala nematerijalna imovina</t>
  </si>
  <si>
    <t>Materijal za tekuće i investicijsko održavanje</t>
  </si>
  <si>
    <t>Naknade štete pravnim i fizičkim osobama</t>
  </si>
  <si>
    <t>Naknade osobama izvan radnog odnosa</t>
  </si>
  <si>
    <t>Tekući prijenosi između proračunskih korisnika</t>
  </si>
  <si>
    <t>Kapitalne pomoći od institucija i tijela   EU</t>
  </si>
  <si>
    <t>Ostale kazne (zakasnine biblioteka)</t>
  </si>
  <si>
    <t>Prihodi od prodanih proizvoda (knjige)</t>
  </si>
  <si>
    <t>Sveučilište u Rijeci</t>
  </si>
  <si>
    <t>Pomorski fakultet</t>
  </si>
  <si>
    <t>Uniri potpore - Opći prihodi i primici (11)</t>
  </si>
  <si>
    <t>Potpore za objavu radova - Ostali prihodi za posebne namjene (43)</t>
  </si>
  <si>
    <t>Troškovi sudskih postupaka</t>
  </si>
  <si>
    <t>Instrumenti uređaji</t>
  </si>
  <si>
    <t>Dodatna ulaganja na postrojenjima i opremi</t>
  </si>
  <si>
    <t>A600001 PARTICIPACIJA ŠKOLARINA</t>
  </si>
  <si>
    <t>A600002 POSLIJEDIPLOMSKI STUDIJ</t>
  </si>
  <si>
    <t>3111</t>
  </si>
  <si>
    <t>3132</t>
  </si>
  <si>
    <t>3133</t>
  </si>
  <si>
    <t>3213</t>
  </si>
  <si>
    <t>3237</t>
  </si>
  <si>
    <t>3241</t>
  </si>
  <si>
    <t>3432</t>
  </si>
  <si>
    <t>3112</t>
  </si>
  <si>
    <t>3121</t>
  </si>
  <si>
    <t>3221</t>
  </si>
  <si>
    <t>3222</t>
  </si>
  <si>
    <t>3223</t>
  </si>
  <si>
    <t>3224</t>
  </si>
  <si>
    <t>3231</t>
  </si>
  <si>
    <t>3232</t>
  </si>
  <si>
    <t>3233</t>
  </si>
  <si>
    <t>3235</t>
  </si>
  <si>
    <t>3236</t>
  </si>
  <si>
    <t>3238</t>
  </si>
  <si>
    <t>3239</t>
  </si>
  <si>
    <t>3293</t>
  </si>
  <si>
    <t>3295</t>
  </si>
  <si>
    <t>3299</t>
  </si>
  <si>
    <t>3431</t>
  </si>
  <si>
    <t>3691</t>
  </si>
  <si>
    <t>3812</t>
  </si>
  <si>
    <t>4123</t>
  </si>
  <si>
    <t>4221</t>
  </si>
  <si>
    <t>4222</t>
  </si>
  <si>
    <t>4223</t>
  </si>
  <si>
    <t>4224</t>
  </si>
  <si>
    <t>4225</t>
  </si>
  <si>
    <t>4264</t>
  </si>
  <si>
    <t>3211</t>
  </si>
  <si>
    <t>23703 OSTALE AKTIVNOSTI IZVORA 11</t>
  </si>
  <si>
    <t>A600003 CJELOŽIVOTNO OBRAZOVANJE - CIP</t>
  </si>
  <si>
    <t>23705 EU PROJEKTI SVEUČILITE U RIJECI</t>
  </si>
  <si>
    <t>A600004 STRUČNA DJELATNOST - PROJEKTI</t>
  </si>
  <si>
    <t>23701 MZOS REDOVNA DJELATNOST</t>
  </si>
  <si>
    <t>Pomoći (52)</t>
  </si>
  <si>
    <t>23704 OP UČINKOVITI LJUDSKI POTENCIJALI</t>
  </si>
  <si>
    <t>Pomoći ESF (561)</t>
  </si>
  <si>
    <t>K679106 OP UČINKOVITI LJUDSKI POTENCIJALI 2014-2020. PRIORITET 3</t>
  </si>
  <si>
    <t>Plaće u naravi</t>
  </si>
  <si>
    <t>Doprinosi za zapošljavanje</t>
  </si>
  <si>
    <t>Službena radna i zaštitna odjeća</t>
  </si>
  <si>
    <t>Umjetnička djela</t>
  </si>
  <si>
    <t>Ostale nespomunte usluge</t>
  </si>
  <si>
    <t>Instrumenti i uređaji i ostal aoprema</t>
  </si>
  <si>
    <t>Doprinosi za zdravstveno osiguranje</t>
  </si>
  <si>
    <t>Stručno usavršavanje</t>
  </si>
  <si>
    <t>Uredski materijal</t>
  </si>
  <si>
    <t>Službena i radna odjeća</t>
  </si>
  <si>
    <t>Telefon i poštarina</t>
  </si>
  <si>
    <t>Ostale nespomenute usluge</t>
  </si>
  <si>
    <t>Naknade osobama van radnog odnosa</t>
  </si>
  <si>
    <t>Ostali nespomenuti rashodi</t>
  </si>
  <si>
    <t>Negativne tečajne razlike</t>
  </si>
  <si>
    <t>ostali nespounti financijski rashodi</t>
  </si>
  <si>
    <t>Tekući prijenosi</t>
  </si>
  <si>
    <t>Tekuće donacij u naravi</t>
  </si>
  <si>
    <t>Uredska oprema i namjueštaj</t>
  </si>
  <si>
    <t>Uređaji za održavanje i zaštitu</t>
  </si>
  <si>
    <t>Insturmenti uređaji i strojevi</t>
  </si>
  <si>
    <t>Uređaji i strojevi za ostale namjene</t>
  </si>
  <si>
    <t>Prijevozna sredstva u pomorskom prometu</t>
  </si>
  <si>
    <t>Ulaganja u računalne programe</t>
  </si>
  <si>
    <t>Usluge promidžbe i informrianja</t>
  </si>
  <si>
    <t>Materijal i dijelovi za tekuće i invest održavanje</t>
  </si>
  <si>
    <t>Ostali financijski rahodi</t>
  </si>
  <si>
    <t>Pomoći EU  (561)</t>
  </si>
  <si>
    <t>Ulaganja na tuđoj imovini radi prava korištenja</t>
  </si>
  <si>
    <t>Tekući prijenosi temeljem EU sredstava</t>
  </si>
  <si>
    <t>Plaće za prekovremeni rad</t>
  </si>
  <si>
    <t>Materijal za tekuće I investicijskog održavanje</t>
  </si>
  <si>
    <t>Naknade osoba izvan radnog odnosa</t>
  </si>
  <si>
    <t>Tekuće I investicijsko održavanje</t>
  </si>
  <si>
    <t>Nacionalno sufinanciranje (12)</t>
  </si>
  <si>
    <t>Naknade u novcu</t>
  </si>
  <si>
    <t xml:space="preserve">Naknade u naravi </t>
  </si>
  <si>
    <t>Prihodi za posebne namjene (43)</t>
  </si>
  <si>
    <t>A      STUDENTSKI ZBOR</t>
  </si>
  <si>
    <t>Donacije (6) Zaklada UNIRI</t>
  </si>
  <si>
    <t>Ulaganje u tuđu imovinu</t>
  </si>
  <si>
    <t>Umjetnička, literarna i znanstvena djela</t>
  </si>
  <si>
    <t>Rashodi za dodatna ulaganja na nefinancijskoj imovini</t>
  </si>
  <si>
    <t>Laboratorijska oprema</t>
  </si>
  <si>
    <t>Ulaganja u tuđu imovinu</t>
  </si>
  <si>
    <t>Stručno usavršavanje i osposobljavanje</t>
  </si>
  <si>
    <t>Usluge za tekuće i investicijsko održavanje</t>
  </si>
  <si>
    <t>Bankarske i usluge platnog prometa</t>
  </si>
  <si>
    <t>Pomoći (52) -Prihodi od Sveučilišta</t>
  </si>
  <si>
    <t>Prihodi za posebne namjene (43) Financiranje Fakultet</t>
  </si>
  <si>
    <t>A6210002 OSTALI VLASTITI I NAMJENSKI PRIHODI</t>
  </si>
  <si>
    <t>23705 VLASTITI I NAMJENSKI PRIHODI</t>
  </si>
  <si>
    <t>Prihodi od prodaje umjetničkih djela</t>
  </si>
  <si>
    <t>Umjetnička i znanstvena djela</t>
  </si>
  <si>
    <t>Prihodi od prodaje komunikacijske opreme</t>
  </si>
  <si>
    <t>Prihodi od prodaje postrojenja i opreme</t>
  </si>
  <si>
    <t>P622003 PROJEKTI HRVATSKE ZAKLADE ZA ZNANOST</t>
  </si>
  <si>
    <t xml:space="preserve">Subvencije trgovačkim društvima </t>
  </si>
  <si>
    <t>Tekuće pomoći inozemnim vladama</t>
  </si>
  <si>
    <t>Tekuće donacije EU sredstava</t>
  </si>
  <si>
    <t>Tekući prijenosi između proarčunskih korisnika temeljem EU sredstava</t>
  </si>
  <si>
    <t>Tekuće pomoći između proačunskih korisnika istog proačuna</t>
  </si>
  <si>
    <t>ostale naknade troškova zaposlenima</t>
  </si>
  <si>
    <t>Ostale naknade troškova zaposlenima</t>
  </si>
  <si>
    <t>23704 OP UČINKOVITI LJUDSKI POTENCIJALI (MEDUSA I PANDORA)</t>
  </si>
  <si>
    <t>Naknade građanima u kućanstvu i novcu</t>
  </si>
  <si>
    <t>Naknade građanima</t>
  </si>
  <si>
    <t>Znanstvena i laboratorijska oprema</t>
  </si>
  <si>
    <t>Korištenje privatnog automobila u službene svrhe</t>
  </si>
  <si>
    <t xml:space="preserve">Prihodi iz nadležnog proračuna za kapitalna </t>
  </si>
  <si>
    <t>Prihodi za financiranje kapitalnih ulaganja</t>
  </si>
  <si>
    <t>Ostali uređaji i strojevi</t>
  </si>
  <si>
    <t>Tekući prijenosi EU sredstava</t>
  </si>
  <si>
    <t>Kapitalni prijenosi EU sredstava</t>
  </si>
  <si>
    <t>Prijensi EU sredstava</t>
  </si>
  <si>
    <t>Kapitalni prijenosi od EU sredstava</t>
  </si>
  <si>
    <t>Naknade građanima i kućanstvima</t>
  </si>
  <si>
    <t>Pomoći dane u inozemstvo i izvan općeg proračuna</t>
  </si>
  <si>
    <t>Tekuće donacije iz EU sredstava</t>
  </si>
  <si>
    <t>Subvencije</t>
  </si>
  <si>
    <t>Subvencije trgovačkim društvima, zadrugama, poljoprivrednicima i obrtnicima iz EU sredstava</t>
  </si>
  <si>
    <t>Pomoći inozemnim vladama</t>
  </si>
  <si>
    <t>Subvencije trgovakčim društvima, poljoprivrednicima i obrtnicima temeljem EU sredstava</t>
  </si>
  <si>
    <t>Subvencije trgovačkim društvima</t>
  </si>
  <si>
    <t>Prijenosi između pror. korisnika istog proračuna temelje EU sredstava</t>
  </si>
  <si>
    <t>Tekuće donacije temeljem EU sredstava</t>
  </si>
  <si>
    <t>Uredska oprema</t>
  </si>
  <si>
    <t>Ostale pomoći (52)</t>
  </si>
  <si>
    <t>Kombi vozila</t>
  </si>
  <si>
    <t xml:space="preserve">Prijevozna sredstva </t>
  </si>
  <si>
    <t>Plaća u naravi</t>
  </si>
  <si>
    <t>Tekući prijenosi između proarčunskih korisnika istog proračuna</t>
  </si>
  <si>
    <t>Plaće za posebne uvjete rada</t>
  </si>
  <si>
    <t>Pomoći inozemnim vladama izvan EU</t>
  </si>
  <si>
    <t>Auto gume</t>
  </si>
  <si>
    <t>Sitni inventar i auto gume</t>
  </si>
  <si>
    <t>Materijal</t>
  </si>
  <si>
    <t>Materijal, sirovine</t>
  </si>
  <si>
    <t>Ostali materijal i sirovine</t>
  </si>
  <si>
    <t>Ostali materijali i sirovine</t>
  </si>
  <si>
    <t>Radna odjeća</t>
  </si>
  <si>
    <t>Tekuće pomoći proračunskim korisnicima iz proračuna JLPRS</t>
  </si>
  <si>
    <t>Tekuće pomoći iz proračuna JLPRS</t>
  </si>
  <si>
    <t>usluge promidžbe</t>
  </si>
  <si>
    <t>A621181 PRAVOMOĆNE SUDSKE PRESUDE</t>
  </si>
  <si>
    <t>Pomoći  51</t>
  </si>
  <si>
    <t>Dodatna ulaganja na građevinskim objektima</t>
  </si>
  <si>
    <t>Troškovi zateznih kamata</t>
  </si>
  <si>
    <t xml:space="preserve">   Dekanica:</t>
  </si>
  <si>
    <t>Prihodi od prodaje prijevoznih sredstava</t>
  </si>
  <si>
    <t>Prihodi od prodaje plovila</t>
  </si>
  <si>
    <t>Ostale nespomenute izložbene vrijednosti</t>
  </si>
  <si>
    <t>Ostali instrumenti i oprema</t>
  </si>
  <si>
    <t>Ostale nespomnute izložbene vrijednosti</t>
  </si>
  <si>
    <t>Prihodi iz nadležnog proračuna za kapitalna ulaganja</t>
  </si>
  <si>
    <t>Kapitalni prijenosi temeljem EU sredstava</t>
  </si>
  <si>
    <t>Tekuće pomoći od institucija i tijela EU -  ESF</t>
  </si>
  <si>
    <t>Kapitalne pomoći od institucija i tijela EU -  ESF</t>
  </si>
  <si>
    <t>Tekuće pomoći inozemnim vladama (sveučilištima)</t>
  </si>
  <si>
    <t>Prijenosi između prororačunskih korisnika istog proračuna</t>
  </si>
  <si>
    <t>Naknade građanima i kućanstvima (stipendije i školarine)</t>
  </si>
  <si>
    <t>Prihodi od prodaje opreme</t>
  </si>
  <si>
    <t>Prihodi od prodaje ostalih izložbenih vrijednosti</t>
  </si>
  <si>
    <t>Premija osiguranja</t>
  </si>
  <si>
    <t>Prijenosi sredstava</t>
  </si>
  <si>
    <t>Znanstveno istraživačka oprema</t>
  </si>
  <si>
    <t>prof. dr. sc. Ana Perić Hadžić</t>
  </si>
  <si>
    <t>Tekuće pomoći od inozemnih vlada</t>
  </si>
  <si>
    <t>RAČUN PRIHODA I RASHODA PREMA FUNKCIJSKOG KLASIFIKACIJI</t>
  </si>
  <si>
    <t>BROJČANA OZNAKA I NAZIV</t>
  </si>
  <si>
    <t>OBRAZOVANJE</t>
  </si>
  <si>
    <t>VISOKO OBRAZOVANJE</t>
  </si>
  <si>
    <t>09</t>
  </si>
  <si>
    <t>097</t>
  </si>
  <si>
    <t>Tekuće pomoći od inozemnih vlada u EU</t>
  </si>
  <si>
    <t>Naknada troškova osobama izvan radnog odnosa</t>
  </si>
  <si>
    <t>Nematerijalna imovine</t>
  </si>
  <si>
    <t>SAŽETAK  RAČUNA PRIHODA I RASHODA I RAČUNA FINANCIRANJA</t>
  </si>
  <si>
    <t>SAŽETAK RAČUNA PRIHODA I RASHODA</t>
  </si>
  <si>
    <t>INDEKS</t>
  </si>
  <si>
    <t>INDEKS**</t>
  </si>
  <si>
    <t>6 PRIHODI POSLOVANJA</t>
  </si>
  <si>
    <t>4 RASHODI ZA NEFINANCIJSKU IMOVINU</t>
  </si>
  <si>
    <t>6=5/2*100</t>
  </si>
  <si>
    <t>7 PRIHODI OD PRODAJE NEFINANCIJSKE IMOVINE</t>
  </si>
  <si>
    <t>3 RASHODI  POSLOVANJA</t>
  </si>
  <si>
    <t xml:space="preserve">NETO FINANCIRANJE </t>
  </si>
  <si>
    <t xml:space="preserve">VIŠAK/MANJAK + NETO FINANCIRANJE </t>
  </si>
  <si>
    <t>8 PRIMICI OD FINANCIJSKE IMOVINE I ZADUŽIVANJA</t>
  </si>
  <si>
    <t>Nacionalno sufinanciranje</t>
  </si>
  <si>
    <t xml:space="preserve">NAZIV PRIHODA </t>
  </si>
  <si>
    <t>BROJČANA OZNAKA</t>
  </si>
  <si>
    <t>UKUPNO PRIHODI</t>
  </si>
  <si>
    <t>NAZIV RASHODA</t>
  </si>
  <si>
    <t>UKUPNO RASHODI</t>
  </si>
  <si>
    <t>Doprinos za obvezno zdravstveno osiguranje</t>
  </si>
  <si>
    <t>PROGRAM/PROJEKT/AKTIVNOST/IZVOR FINANCIRANJA</t>
  </si>
  <si>
    <t>A622003 PROGRAMI I PROJEKTI ZNANSTVENO ISTRAŽIVAČKE DJELATNOSTI</t>
  </si>
  <si>
    <t>Rashod poslovanja</t>
  </si>
  <si>
    <t>UKUPNI PRIHODI</t>
  </si>
  <si>
    <t>SVEUČILIŠTE U RIJECI, POMORSKI FAKULTET UKUPNO SVE AKTIVNOSTI</t>
  </si>
  <si>
    <t xml:space="preserve">Pomoći dane u inozemstvo i unutar općeg proračuna </t>
  </si>
  <si>
    <t>UKUPNO SVI IZVORI FINANCIRANJA</t>
  </si>
  <si>
    <t>SAŽETAK RAČUNA FINANCIRANJA</t>
  </si>
  <si>
    <t>ANALITIKA EU PROJEKATA</t>
  </si>
  <si>
    <t>ERASMUS SKILLS BEYOND THE SEA</t>
  </si>
  <si>
    <t>ERASMUS COMPETING</t>
  </si>
  <si>
    <t>HKO MEDUSA</t>
  </si>
  <si>
    <t>IZVOR 561</t>
  </si>
  <si>
    <t>Rashodi poslovanja i rashodi za nabavu nefinancijske imovine izvršeni su po EU projektima kako slijedi:</t>
  </si>
  <si>
    <t>Ukupno 43</t>
  </si>
  <si>
    <t>Ukupno 51</t>
  </si>
  <si>
    <t>Ukupno 561</t>
  </si>
  <si>
    <t>Ukupno 12</t>
  </si>
  <si>
    <t>Znanstveni projekti PFRI i UNIRI stim. potpora- Pomoći (51)</t>
  </si>
  <si>
    <t>UNIRI stim. potpore- Ostale pomoći i darovnice  (52)</t>
  </si>
  <si>
    <t>UKUPNO Izvor 52</t>
  </si>
  <si>
    <t>Ostali uređaji i oprema</t>
  </si>
  <si>
    <t>Ostale pomoći i darovnice (52) - IAMU, dio stimulativnih potpora</t>
  </si>
  <si>
    <t>Ulaganje u tuđu imovinu s pravom korištenja</t>
  </si>
  <si>
    <t>Prihodi od prodaje kratkotrajne nefinancijske imovine</t>
  </si>
  <si>
    <t>ERASMUS DIGIMARE</t>
  </si>
  <si>
    <t>INTERREG FRED</t>
  </si>
  <si>
    <t>Prihodi poslovanja i prihodi od prodaje nefinancijske imovine ostvareni su prema izvorima financiranja kako slijedi:</t>
  </si>
  <si>
    <t>Rashodi poslovanja i rashodi za nabavu nefinancijske imovine izvršeni su prema izvorima financiranja kako slijedi:</t>
  </si>
  <si>
    <t>Rashodi poslovanja i rashodi za nabavu nefinancijske imovine izvršeni su po aktivnostima i programima kako slijedi:</t>
  </si>
  <si>
    <t>IZVORNI PLAN  2024.</t>
  </si>
  <si>
    <t>REBALANS 2024.</t>
  </si>
  <si>
    <t>A679072.095 CEKOM</t>
  </si>
  <si>
    <t>A679072.128 ADRION EUREKA</t>
  </si>
  <si>
    <t>A679072.041 ERASMUS SKILLSEA</t>
  </si>
  <si>
    <t>A679072.84 ERASMUS MIMOSA</t>
  </si>
  <si>
    <t>A679072.85 ERASMUS FRAMESPORT</t>
  </si>
  <si>
    <t>A679072.185 INTERREG DIGSEA</t>
  </si>
  <si>
    <t>A679072.187 HORIZON2020 HEALTHY SAILING</t>
  </si>
  <si>
    <t>A679072.188 HORIZON2020 SAFENAV</t>
  </si>
  <si>
    <t>A679072.175 HORIZON2020 INNO2MARE</t>
  </si>
  <si>
    <t>A679072.002 INTERREG DIGLOG</t>
  </si>
  <si>
    <t>A679072.008 ERASMUS DEEPSEA</t>
  </si>
  <si>
    <t>A679072.010 INTERREG PROMARES</t>
  </si>
  <si>
    <t>A679072.009 INTERREG E CHAIN</t>
  </si>
  <si>
    <t>A679072.082 INTERREG PSAMIDES</t>
  </si>
  <si>
    <t>A679072.115 ProtectAs</t>
  </si>
  <si>
    <t>A679072.128 EUREKA ADRION</t>
  </si>
  <si>
    <t xml:space="preserve">A679072.055 HKO PROLOG </t>
  </si>
  <si>
    <t>Erasmus+ Astra ljetna škola (BIP - Blended Intensive Programmes)</t>
  </si>
  <si>
    <t>HORIZON MSCA FESTIVAL ZNANOSTI Researchers Blue Conncect</t>
  </si>
  <si>
    <t>A679072.186 HORIZON2020 INNO2MARE</t>
  </si>
  <si>
    <t>A679072.095 K.K.01.2.2.03.0004 CEKOM</t>
  </si>
  <si>
    <t>K679106.003 HKO PANDORA</t>
  </si>
  <si>
    <t>Prihodi iz nadležnog proračuna i od HZZO temeljem ugovornih obveza</t>
  </si>
  <si>
    <t>Prihodi od prodaje proizvoda i robe te pruženih usluga, prihodi od donacija te povrati po protestiranim jamstvima</t>
  </si>
  <si>
    <t xml:space="preserve">RAZLIKA PRIMITAKA I IZDATAKA </t>
  </si>
  <si>
    <t>PRIJENOS SREDSTAVA IZ PRETHODNE GODINE</t>
  </si>
  <si>
    <t>PRIJENOS SREDSTAVA U SLJEDEĆE RAZDOBLJE</t>
  </si>
  <si>
    <t>INTERREG TRANS H2</t>
  </si>
  <si>
    <t>ERASMUS GREENPORT</t>
  </si>
  <si>
    <t>INTERREG BEST 4.0</t>
  </si>
  <si>
    <t>ADRIA ToFoLa</t>
  </si>
  <si>
    <t>ERASMUS SEA4SHORE</t>
  </si>
  <si>
    <t>ESF (561)</t>
  </si>
  <si>
    <t>Dodatna ulaganja na opremi</t>
  </si>
  <si>
    <t>7=5/3*100</t>
  </si>
  <si>
    <t>5 IZDACI ZA FINANCIJSKU IMOVINU I OTPLATE ZAJMOVA</t>
  </si>
  <si>
    <t>Rashodi poslovanja i rashodi za nabavu nefinancijske imovine prema ekonomskoj klasifikaciji izvršeni su kako slijedi:</t>
  </si>
  <si>
    <t>Prihodi poslovanja i prihodi od prodaje nefinancije imovine prema ekonomskoj klasifikaciji ostvareni su kako slijedi:</t>
  </si>
  <si>
    <t>Rashodi poslovanja i rashodi za nabavu nefinancijske imovine izvršeni su prema programskoj klasifikaciji kako slijedi:</t>
  </si>
  <si>
    <t xml:space="preserve">A621002 MZOM REDOVNA DJELATNOST </t>
  </si>
  <si>
    <t>A622118 PRAVOMOĆNE SUDSKE PRESUDE</t>
  </si>
  <si>
    <t>A622122 PROGRAMSKO FINANCIRANJE</t>
  </si>
  <si>
    <t>A679072 EU PROJEKTI SVEUČILIŠTE U RIJECI</t>
  </si>
  <si>
    <t>A679089 REDOVNA DJELATNOST SVEUČILIŠTA U RIJECI (IZ EVIDENCIJSKIH PRIHODA)</t>
  </si>
  <si>
    <t>Europski socijalni fond (561)</t>
  </si>
  <si>
    <t>Tekući prijenosi između proračunskih korisnika istog proračuna (Sveučilište, MZOM i HRZZ)</t>
  </si>
  <si>
    <t>A621002 REDOVNA DJELATNOST Sveučilišta u Rijeci</t>
  </si>
  <si>
    <t>A679072 Europske integracije</t>
  </si>
  <si>
    <t>23705 EU PROJEKTI SVEUČILIŠTE U RIJECI</t>
  </si>
  <si>
    <t>A679072.200 ERASMUS TESTS IN MARITIME SIMULATION</t>
  </si>
  <si>
    <t>A679072.198 HORIZON2020 ATLANTIS</t>
  </si>
  <si>
    <t>A679072.199 EMFAF-2023-BlueCareers, NEXT BLUE GENERATION</t>
  </si>
  <si>
    <t>A679072.201 ERASMUS+ MASK</t>
  </si>
  <si>
    <t>A679072.202 HORIZON2020 ZEAS</t>
  </si>
  <si>
    <t xml:space="preserve">OSTVARENJE/IZVRŠENJE 
2023. </t>
  </si>
  <si>
    <t xml:space="preserve">OSTVARENJE/IZVRŠENJE 
 2024. </t>
  </si>
  <si>
    <t xml:space="preserve">OSTVARENJE/IZVRŠENJE 
2024. </t>
  </si>
  <si>
    <t>OSTVARENJE/IZVRŠENJE 
2024.</t>
  </si>
  <si>
    <t>Prihodi za posebne namjene (43) PPO</t>
  </si>
  <si>
    <t>Vlastiti prihodi (31) Tečajevi</t>
  </si>
  <si>
    <t>Ostali nespomenuti prihodi (školarine i PPO)</t>
  </si>
  <si>
    <t>Mehanizam za oporavak i otpornost (581)</t>
  </si>
  <si>
    <t>NPOO</t>
  </si>
  <si>
    <t>IZVRŠENJE FINANCIJSKOG PLANA ZA 2024. GODINU</t>
  </si>
  <si>
    <t>Tekuće pomoći temeljem prijenosa EU sredstava</t>
  </si>
  <si>
    <t>A679072.NOVI PODPROJEKT PORTEMS</t>
  </si>
  <si>
    <t>Tekuće pomoći temeljem EU sredstava</t>
  </si>
  <si>
    <t>subvencije</t>
  </si>
  <si>
    <t xml:space="preserve">Kapitalne pomoći od institucija i tijela EU </t>
  </si>
  <si>
    <t>U Rijeci, 10. veljače 2025.</t>
  </si>
  <si>
    <t xml:space="preserve">Tekuće pomoći od institucija i tijela EU </t>
  </si>
  <si>
    <t>A621183 STIPENDIJE I ŠKOLARINE ZA DOKTORSKI STUDIJ</t>
  </si>
  <si>
    <t>Stipendije i školarine</t>
  </si>
  <si>
    <t>Izvršenje Fnancijskog plana Sveučilišta u Rijeci, Pomorskog fakulteta Rijeka za 2024. godinu prema modificiranom gotovinskom načelu izgleda kako slijedi:</t>
  </si>
  <si>
    <t xml:space="preserve">K.679128 POBOLJŠANJE UČINKOVITOSTI JAVNIH ULAGANJA NA PODRUČJU ISTRAŽIVANJA, RAZVOJA I INOVACIJA - NPOO (C3.2.R3)  POC projekt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</si>
</sst>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mo"/>
      <family val="2"/>
    </font>
    <font>
      <sz val="11"/>
      <name val="Calibri"/>
      <family val="2"/>
      <charset val="238"/>
    </font>
    <font>
      <sz val="8"/>
      <color rgb="FF000000"/>
      <name val="Arimo"/>
      <family val="2"/>
    </font>
    <font>
      <sz val="10"/>
      <color rgb="FF000000"/>
      <name val="Arimo"/>
      <family val="2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indexed="8"/>
      <name val="MS Sans Serif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color rgb="FFFF0000"/>
      <name val="Arimo"/>
      <family val="2"/>
    </font>
    <font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</font>
    <font>
      <sz val="10"/>
      <color rgb="FF000000"/>
      <name val="Open Sans"/>
      <family val="2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name val="Geneva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2" fillId="0" borderId="0"/>
    <xf numFmtId="0" fontId="13" fillId="0" borderId="0"/>
    <xf numFmtId="4" fontId="19" fillId="0" borderId="14" applyNumberFormat="0" applyProtection="0">
      <alignment horizontal="right" vertical="center"/>
    </xf>
    <xf numFmtId="0" fontId="20" fillId="0" borderId="0"/>
    <xf numFmtId="0" fontId="21" fillId="0" borderId="0"/>
    <xf numFmtId="0" fontId="21" fillId="0" borderId="0"/>
    <xf numFmtId="0" fontId="48" fillId="0" borderId="0"/>
    <xf numFmtId="0" fontId="13" fillId="0" borderId="0"/>
  </cellStyleXfs>
  <cellXfs count="327">
    <xf numFmtId="0" fontId="0" fillId="0" borderId="0" xfId="0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pivotButton="1"/>
    <xf numFmtId="0" fontId="1" fillId="0" borderId="0" xfId="0" applyFont="1" applyAlignment="1">
      <alignment horizontal="right"/>
    </xf>
    <xf numFmtId="0" fontId="0" fillId="2" borderId="0" xfId="0" applyFill="1" applyAlignment="1" applyProtection="1">
      <alignment wrapText="1"/>
      <protection locked="0"/>
    </xf>
    <xf numFmtId="0" fontId="3" fillId="0" borderId="0" xfId="0" applyFont="1"/>
    <xf numFmtId="0" fontId="0" fillId="0" borderId="7" xfId="0" applyBorder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3" borderId="0" xfId="0" applyFill="1"/>
    <xf numFmtId="3" fontId="0" fillId="0" borderId="0" xfId="0" applyNumberFormat="1"/>
    <xf numFmtId="0" fontId="1" fillId="0" borderId="0" xfId="0" applyFont="1"/>
    <xf numFmtId="0" fontId="3" fillId="0" borderId="0" xfId="0" applyFont="1" applyAlignment="1">
      <alignment horizontal="right"/>
    </xf>
    <xf numFmtId="0" fontId="18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4" fontId="16" fillId="2" borderId="0" xfId="0" applyNumberFormat="1" applyFont="1" applyFill="1" applyAlignment="1" applyProtection="1">
      <alignment horizontal="right" vertical="center" wrapText="1"/>
      <protection locked="0"/>
    </xf>
    <xf numFmtId="0" fontId="3" fillId="3" borderId="0" xfId="0" applyFont="1" applyFill="1"/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vertical="center"/>
    </xf>
    <xf numFmtId="0" fontId="24" fillId="0" borderId="7" xfId="0" quotePrefix="1" applyFont="1" applyBorder="1" applyAlignment="1">
      <alignment horizontal="center" vertical="center" wrapText="1"/>
    </xf>
    <xf numFmtId="0" fontId="8" fillId="3" borderId="0" xfId="0" applyFont="1" applyFill="1" applyAlignment="1">
      <alignment vertical="center"/>
    </xf>
    <xf numFmtId="0" fontId="11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4" fillId="3" borderId="0" xfId="2" applyFont="1" applyFill="1"/>
    <xf numFmtId="0" fontId="6" fillId="3" borderId="7" xfId="4" applyFont="1" applyFill="1" applyBorder="1" applyAlignment="1">
      <alignment horizontal="left" vertical="center" wrapText="1"/>
    </xf>
    <xf numFmtId="0" fontId="14" fillId="3" borderId="0" xfId="0" applyFont="1" applyFill="1"/>
    <xf numFmtId="0" fontId="18" fillId="3" borderId="0" xfId="0" applyFont="1" applyFill="1"/>
    <xf numFmtId="0" fontId="25" fillId="0" borderId="7" xfId="0" quotePrefix="1" applyFont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left" vertical="center" wrapText="1"/>
    </xf>
    <xf numFmtId="0" fontId="23" fillId="4" borderId="7" xfId="0" applyFont="1" applyFill="1" applyBorder="1" applyAlignment="1">
      <alignment horizontal="left" vertical="center" wrapText="1"/>
    </xf>
    <xf numFmtId="0" fontId="24" fillId="4" borderId="7" xfId="0" quotePrefix="1" applyFont="1" applyFill="1" applyBorder="1" applyAlignment="1">
      <alignment horizontal="left" wrapText="1"/>
    </xf>
    <xf numFmtId="0" fontId="24" fillId="4" borderId="7" xfId="0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wrapText="1"/>
    </xf>
    <xf numFmtId="3" fontId="22" fillId="4" borderId="7" xfId="0" applyNumberFormat="1" applyFont="1" applyFill="1" applyBorder="1" applyAlignment="1">
      <alignment horizontal="right"/>
    </xf>
    <xf numFmtId="3" fontId="24" fillId="3" borderId="7" xfId="0" applyNumberFormat="1" applyFont="1" applyFill="1" applyBorder="1" applyAlignment="1">
      <alignment horizontal="right" vertical="center"/>
    </xf>
    <xf numFmtId="4" fontId="24" fillId="3" borderId="7" xfId="0" applyNumberFormat="1" applyFont="1" applyFill="1" applyBorder="1" applyAlignment="1">
      <alignment horizontal="right" vertical="center" wrapText="1"/>
    </xf>
    <xf numFmtId="3" fontId="24" fillId="3" borderId="7" xfId="0" applyNumberFormat="1" applyFont="1" applyFill="1" applyBorder="1" applyAlignment="1">
      <alignment horizontal="right" vertical="center" wrapText="1"/>
    </xf>
    <xf numFmtId="4" fontId="24" fillId="4" borderId="7" xfId="0" applyNumberFormat="1" applyFont="1" applyFill="1" applyBorder="1" applyAlignment="1">
      <alignment horizontal="right" vertical="center" wrapText="1"/>
    </xf>
    <xf numFmtId="0" fontId="17" fillId="3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13" fillId="3" borderId="0" xfId="2" applyFill="1"/>
    <xf numFmtId="0" fontId="13" fillId="3" borderId="0" xfId="0" applyFont="1" applyFill="1" applyAlignment="1">
      <alignment vertical="center"/>
    </xf>
    <xf numFmtId="49" fontId="13" fillId="3" borderId="0" xfId="2" applyNumberFormat="1" applyFill="1"/>
    <xf numFmtId="0" fontId="13" fillId="3" borderId="0" xfId="2" applyFill="1" applyAlignment="1">
      <alignment horizontal="center" vertical="center"/>
    </xf>
    <xf numFmtId="0" fontId="13" fillId="3" borderId="0" xfId="0" applyFont="1" applyFill="1"/>
    <xf numFmtId="0" fontId="30" fillId="3" borderId="0" xfId="0" applyFont="1" applyFill="1"/>
    <xf numFmtId="0" fontId="13" fillId="3" borderId="0" xfId="2" applyFill="1" applyAlignment="1">
      <alignment horizontal="right" wrapText="1"/>
    </xf>
    <xf numFmtId="4" fontId="24" fillId="4" borderId="7" xfId="0" applyNumberFormat="1" applyFont="1" applyFill="1" applyBorder="1" applyAlignment="1">
      <alignment horizontal="right"/>
    </xf>
    <xf numFmtId="0" fontId="31" fillId="0" borderId="0" xfId="0" applyFont="1"/>
    <xf numFmtId="0" fontId="31" fillId="0" borderId="6" xfId="0" applyFont="1" applyBorder="1"/>
    <xf numFmtId="0" fontId="33" fillId="3" borderId="7" xfId="0" applyFont="1" applyFill="1" applyBorder="1" applyAlignment="1">
      <alignment horizontal="center" vertical="center" wrapText="1"/>
    </xf>
    <xf numFmtId="3" fontId="23" fillId="3" borderId="7" xfId="0" applyNumberFormat="1" applyFont="1" applyFill="1" applyBorder="1" applyAlignment="1">
      <alignment horizontal="right" vertical="center" wrapText="1"/>
    </xf>
    <xf numFmtId="0" fontId="31" fillId="3" borderId="7" xfId="0" applyFont="1" applyFill="1" applyBorder="1"/>
    <xf numFmtId="3" fontId="31" fillId="3" borderId="7" xfId="0" applyNumberFormat="1" applyFont="1" applyFill="1" applyBorder="1"/>
    <xf numFmtId="3" fontId="13" fillId="3" borderId="7" xfId="0" applyNumberFormat="1" applyFont="1" applyFill="1" applyBorder="1"/>
    <xf numFmtId="4" fontId="31" fillId="3" borderId="7" xfId="0" applyNumberFormat="1" applyFont="1" applyFill="1" applyBorder="1"/>
    <xf numFmtId="0" fontId="31" fillId="3" borderId="7" xfId="0" applyFont="1" applyFill="1" applyBorder="1" applyAlignment="1">
      <alignment wrapText="1"/>
    </xf>
    <xf numFmtId="0" fontId="23" fillId="4" borderId="7" xfId="0" applyFont="1" applyFill="1" applyBorder="1" applyAlignment="1">
      <alignment horizontal="right" vertical="center" wrapText="1"/>
    </xf>
    <xf numFmtId="3" fontId="23" fillId="4" borderId="7" xfId="0" applyNumberFormat="1" applyFont="1" applyFill="1" applyBorder="1" applyAlignment="1">
      <alignment horizontal="right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31" fillId="3" borderId="0" xfId="0" applyFont="1" applyFill="1"/>
    <xf numFmtId="0" fontId="13" fillId="3" borderId="7" xfId="0" applyFont="1" applyFill="1" applyBorder="1" applyAlignment="1">
      <alignment horizontal="left" vertical="center" wrapText="1"/>
    </xf>
    <xf numFmtId="0" fontId="32" fillId="3" borderId="0" xfId="0" applyFont="1" applyFill="1"/>
    <xf numFmtId="0" fontId="24" fillId="4" borderId="7" xfId="0" quotePrefix="1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1" fillId="0" borderId="7" xfId="0" applyFont="1" applyBorder="1"/>
    <xf numFmtId="0" fontId="0" fillId="4" borderId="7" xfId="0" applyFill="1" applyBorder="1"/>
    <xf numFmtId="0" fontId="24" fillId="4" borderId="7" xfId="0" quotePrefix="1" applyFont="1" applyFill="1" applyBorder="1" applyAlignment="1">
      <alignment horizontal="left" vertical="center" wrapText="1"/>
    </xf>
    <xf numFmtId="0" fontId="34" fillId="3" borderId="7" xfId="0" applyFont="1" applyFill="1" applyBorder="1" applyAlignment="1">
      <alignment horizontal="center" vertical="center" wrapText="1"/>
    </xf>
    <xf numFmtId="0" fontId="35" fillId="3" borderId="7" xfId="0" applyFont="1" applyFill="1" applyBorder="1" applyAlignment="1">
      <alignment horizontal="center" vertical="center" wrapText="1"/>
    </xf>
    <xf numFmtId="4" fontId="0" fillId="3" borderId="0" xfId="0" applyNumberFormat="1" applyFill="1"/>
    <xf numFmtId="0" fontId="28" fillId="3" borderId="0" xfId="0" applyFont="1" applyFill="1"/>
    <xf numFmtId="0" fontId="13" fillId="3" borderId="7" xfId="0" applyFont="1" applyFill="1" applyBorder="1"/>
    <xf numFmtId="4" fontId="23" fillId="3" borderId="7" xfId="0" applyNumberFormat="1" applyFont="1" applyFill="1" applyBorder="1" applyAlignment="1">
      <alignment horizontal="right" vertical="center" wrapText="1"/>
    </xf>
    <xf numFmtId="0" fontId="32" fillId="3" borderId="7" xfId="0" applyFont="1" applyFill="1" applyBorder="1"/>
    <xf numFmtId="0" fontId="13" fillId="3" borderId="7" xfId="0" applyFont="1" applyFill="1" applyBorder="1" applyAlignment="1">
      <alignment horizontal="left"/>
    </xf>
    <xf numFmtId="0" fontId="13" fillId="4" borderId="7" xfId="0" applyFont="1" applyFill="1" applyBorder="1"/>
    <xf numFmtId="4" fontId="23" fillId="4" borderId="7" xfId="0" applyNumberFormat="1" applyFont="1" applyFill="1" applyBorder="1" applyAlignment="1">
      <alignment horizontal="right" vertical="center" wrapText="1"/>
    </xf>
    <xf numFmtId="0" fontId="31" fillId="4" borderId="7" xfId="0" applyFont="1" applyFill="1" applyBorder="1"/>
    <xf numFmtId="0" fontId="3" fillId="3" borderId="0" xfId="0" applyFont="1" applyFill="1" applyAlignment="1">
      <alignment horizontal="right"/>
    </xf>
    <xf numFmtId="3" fontId="3" fillId="3" borderId="0" xfId="0" applyNumberFormat="1" applyFont="1" applyFill="1"/>
    <xf numFmtId="0" fontId="28" fillId="0" borderId="0" xfId="0" applyFont="1"/>
    <xf numFmtId="0" fontId="28" fillId="3" borderId="0" xfId="0" applyFont="1" applyFill="1" applyAlignment="1">
      <alignment horizontal="right"/>
    </xf>
    <xf numFmtId="3" fontId="26" fillId="3" borderId="0" xfId="0" applyNumberFormat="1" applyFont="1" applyFill="1"/>
    <xf numFmtId="0" fontId="26" fillId="0" borderId="0" xfId="0" applyFont="1"/>
    <xf numFmtId="0" fontId="22" fillId="0" borderId="0" xfId="0" applyFont="1" applyAlignment="1">
      <alignment horizontal="center" vertical="center" wrapText="1"/>
    </xf>
    <xf numFmtId="0" fontId="23" fillId="4" borderId="7" xfId="0" applyFont="1" applyFill="1" applyBorder="1"/>
    <xf numFmtId="0" fontId="26" fillId="3" borderId="0" xfId="0" applyFont="1" applyFill="1"/>
    <xf numFmtId="0" fontId="23" fillId="3" borderId="7" xfId="0" applyFont="1" applyFill="1" applyBorder="1"/>
    <xf numFmtId="3" fontId="23" fillId="3" borderId="7" xfId="0" applyNumberFormat="1" applyFont="1" applyFill="1" applyBorder="1"/>
    <xf numFmtId="4" fontId="23" fillId="3" borderId="7" xfId="0" applyNumberFormat="1" applyFont="1" applyFill="1" applyBorder="1"/>
    <xf numFmtId="0" fontId="13" fillId="3" borderId="7" xfId="0" applyFont="1" applyFill="1" applyBorder="1" applyAlignment="1">
      <alignment horizontal="right"/>
    </xf>
    <xf numFmtId="4" fontId="13" fillId="3" borderId="7" xfId="0" applyNumberFormat="1" applyFont="1" applyFill="1" applyBorder="1"/>
    <xf numFmtId="0" fontId="23" fillId="3" borderId="7" xfId="0" applyFont="1" applyFill="1" applyBorder="1" applyAlignment="1">
      <alignment horizontal="left"/>
    </xf>
    <xf numFmtId="0" fontId="13" fillId="3" borderId="7" xfId="0" applyFont="1" applyFill="1" applyBorder="1" applyAlignment="1">
      <alignment wrapText="1"/>
    </xf>
    <xf numFmtId="4" fontId="23" fillId="3" borderId="7" xfId="0" applyNumberFormat="1" applyFont="1" applyFill="1" applyBorder="1" applyAlignment="1">
      <alignment horizontal="right"/>
    </xf>
    <xf numFmtId="0" fontId="13" fillId="3" borderId="0" xfId="0" applyFont="1" applyFill="1" applyAlignment="1">
      <alignment horizontal="left"/>
    </xf>
    <xf numFmtId="0" fontId="23" fillId="3" borderId="0" xfId="0" applyFont="1" applyFill="1"/>
    <xf numFmtId="0" fontId="23" fillId="3" borderId="7" xfId="0" applyFont="1" applyFill="1" applyBorder="1" applyAlignment="1">
      <alignment wrapText="1"/>
    </xf>
    <xf numFmtId="4" fontId="13" fillId="3" borderId="0" xfId="0" applyNumberFormat="1" applyFont="1" applyFill="1"/>
    <xf numFmtId="4" fontId="23" fillId="3" borderId="0" xfId="0" applyNumberFormat="1" applyFont="1" applyFill="1"/>
    <xf numFmtId="0" fontId="13" fillId="3" borderId="0" xfId="0" applyFont="1" applyFill="1" applyAlignment="1">
      <alignment horizontal="right"/>
    </xf>
    <xf numFmtId="0" fontId="13" fillId="4" borderId="7" xfId="0" applyFont="1" applyFill="1" applyBorder="1" applyAlignment="1">
      <alignment horizontal="left" vertical="center" wrapText="1"/>
    </xf>
    <xf numFmtId="0" fontId="39" fillId="4" borderId="9" xfId="0" applyFont="1" applyFill="1" applyBorder="1" applyAlignment="1">
      <alignment horizontal="center" vertical="center" wrapText="1"/>
    </xf>
    <xf numFmtId="0" fontId="39" fillId="4" borderId="0" xfId="0" applyFont="1" applyFill="1" applyAlignment="1">
      <alignment horizontal="center" vertical="center" wrapText="1"/>
    </xf>
    <xf numFmtId="49" fontId="38" fillId="2" borderId="4" xfId="0" applyNumberFormat="1" applyFont="1" applyFill="1" applyBorder="1" applyAlignment="1">
      <alignment horizontal="right" vertical="center" wrapText="1"/>
    </xf>
    <xf numFmtId="0" fontId="29" fillId="2" borderId="11" xfId="0" applyFont="1" applyFill="1" applyBorder="1" applyAlignment="1" applyProtection="1">
      <alignment wrapText="1"/>
      <protection locked="0"/>
    </xf>
    <xf numFmtId="0" fontId="29" fillId="2" borderId="3" xfId="0" applyFont="1" applyFill="1" applyBorder="1" applyAlignment="1" applyProtection="1">
      <alignment wrapText="1"/>
      <protection locked="0"/>
    </xf>
    <xf numFmtId="49" fontId="38" fillId="2" borderId="5" xfId="0" applyNumberFormat="1" applyFont="1" applyFill="1" applyBorder="1" applyAlignment="1">
      <alignment horizontal="right" vertical="center" wrapText="1"/>
    </xf>
    <xf numFmtId="0" fontId="41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3" fillId="3" borderId="20" xfId="0" applyFont="1" applyFill="1" applyBorder="1"/>
    <xf numFmtId="0" fontId="13" fillId="3" borderId="20" xfId="0" applyFont="1" applyFill="1" applyBorder="1" applyAlignment="1">
      <alignment horizontal="right"/>
    </xf>
    <xf numFmtId="0" fontId="13" fillId="3" borderId="20" xfId="0" applyFont="1" applyFill="1" applyBorder="1"/>
    <xf numFmtId="3" fontId="13" fillId="3" borderId="20" xfId="0" applyNumberFormat="1" applyFont="1" applyFill="1" applyBorder="1"/>
    <xf numFmtId="4" fontId="13" fillId="3" borderId="20" xfId="0" applyNumberFormat="1" applyFont="1" applyFill="1" applyBorder="1"/>
    <xf numFmtId="0" fontId="23" fillId="3" borderId="2" xfId="0" applyFont="1" applyFill="1" applyBorder="1" applyAlignment="1">
      <alignment horizontal="left" vertical="center" wrapText="1"/>
    </xf>
    <xf numFmtId="3" fontId="24" fillId="3" borderId="2" xfId="0" applyNumberFormat="1" applyFont="1" applyFill="1" applyBorder="1" applyAlignment="1">
      <alignment horizontal="right" vertical="center" wrapText="1"/>
    </xf>
    <xf numFmtId="3" fontId="24" fillId="3" borderId="0" xfId="0" applyNumberFormat="1" applyFont="1" applyFill="1" applyAlignment="1">
      <alignment horizontal="right" vertical="center" wrapText="1"/>
    </xf>
    <xf numFmtId="4" fontId="24" fillId="3" borderId="0" xfId="0" applyNumberFormat="1" applyFont="1" applyFill="1" applyAlignment="1">
      <alignment horizontal="right" vertical="center" wrapText="1"/>
    </xf>
    <xf numFmtId="0" fontId="23" fillId="4" borderId="7" xfId="1" applyFont="1" applyFill="1" applyBorder="1" applyAlignment="1">
      <alignment horizontal="right" vertical="center" wrapText="1"/>
    </xf>
    <xf numFmtId="3" fontId="23" fillId="4" borderId="7" xfId="0" applyNumberFormat="1" applyFont="1" applyFill="1" applyBorder="1" applyAlignment="1">
      <alignment horizontal="right" wrapText="1"/>
    </xf>
    <xf numFmtId="2" fontId="23" fillId="4" borderId="7" xfId="0" applyNumberFormat="1" applyFont="1" applyFill="1" applyBorder="1" applyAlignment="1">
      <alignment horizontal="right" wrapText="1"/>
    </xf>
    <xf numFmtId="2" fontId="23" fillId="4" borderId="7" xfId="0" applyNumberFormat="1" applyFont="1" applyFill="1" applyBorder="1" applyAlignment="1">
      <alignment horizontal="right" vertical="center" wrapText="1"/>
    </xf>
    <xf numFmtId="2" fontId="23" fillId="3" borderId="7" xfId="0" applyNumberFormat="1" applyFont="1" applyFill="1" applyBorder="1" applyAlignment="1">
      <alignment horizontal="right" vertical="center" wrapText="1"/>
    </xf>
    <xf numFmtId="2" fontId="13" fillId="3" borderId="7" xfId="0" applyNumberFormat="1" applyFont="1" applyFill="1" applyBorder="1"/>
    <xf numFmtId="2" fontId="23" fillId="3" borderId="7" xfId="0" applyNumberFormat="1" applyFont="1" applyFill="1" applyBorder="1"/>
    <xf numFmtId="3" fontId="13" fillId="3" borderId="7" xfId="0" applyNumberFormat="1" applyFont="1" applyFill="1" applyBorder="1" applyAlignment="1">
      <alignment wrapText="1"/>
    </xf>
    <xf numFmtId="3" fontId="13" fillId="3" borderId="0" xfId="0" applyNumberFormat="1" applyFont="1" applyFill="1"/>
    <xf numFmtId="3" fontId="13" fillId="3" borderId="13" xfId="0" applyNumberFormat="1" applyFont="1" applyFill="1" applyBorder="1"/>
    <xf numFmtId="3" fontId="23" fillId="3" borderId="13" xfId="0" applyNumberFormat="1" applyFont="1" applyFill="1" applyBorder="1"/>
    <xf numFmtId="2" fontId="13" fillId="3" borderId="7" xfId="0" applyNumberFormat="1" applyFont="1" applyFill="1" applyBorder="1" applyAlignment="1">
      <alignment horizontal="right"/>
    </xf>
    <xf numFmtId="2" fontId="23" fillId="3" borderId="7" xfId="0" applyNumberFormat="1" applyFont="1" applyFill="1" applyBorder="1" applyAlignment="1">
      <alignment horizontal="right"/>
    </xf>
    <xf numFmtId="0" fontId="44" fillId="0" borderId="0" xfId="0" applyFont="1" applyAlignment="1">
      <alignment horizontal="left"/>
    </xf>
    <xf numFmtId="0" fontId="44" fillId="0" borderId="0" xfId="0" applyFont="1"/>
    <xf numFmtId="0" fontId="13" fillId="0" borderId="7" xfId="0" applyFont="1" applyBorder="1"/>
    <xf numFmtId="0" fontId="23" fillId="0" borderId="7" xfId="0" applyFont="1" applyBorder="1"/>
    <xf numFmtId="3" fontId="23" fillId="4" borderId="7" xfId="1" applyNumberFormat="1" applyFont="1" applyFill="1" applyBorder="1" applyAlignment="1">
      <alignment horizontal="right" wrapText="1"/>
    </xf>
    <xf numFmtId="2" fontId="23" fillId="4" borderId="7" xfId="1" applyNumberFormat="1" applyFont="1" applyFill="1" applyBorder="1" applyAlignment="1">
      <alignment horizontal="right" wrapText="1"/>
    </xf>
    <xf numFmtId="2" fontId="13" fillId="3" borderId="20" xfId="0" applyNumberFormat="1" applyFont="1" applyFill="1" applyBorder="1"/>
    <xf numFmtId="2" fontId="23" fillId="4" borderId="7" xfId="1" applyNumberFormat="1" applyFont="1" applyFill="1" applyBorder="1" applyAlignment="1">
      <alignment horizontal="right" vertical="center" wrapText="1"/>
    </xf>
    <xf numFmtId="2" fontId="23" fillId="4" borderId="7" xfId="0" applyNumberFormat="1" applyFont="1" applyFill="1" applyBorder="1" applyAlignment="1">
      <alignment horizontal="right"/>
    </xf>
    <xf numFmtId="2" fontId="13" fillId="3" borderId="0" xfId="0" applyNumberFormat="1" applyFont="1" applyFill="1" applyAlignment="1">
      <alignment horizontal="right"/>
    </xf>
    <xf numFmtId="4" fontId="28" fillId="3" borderId="0" xfId="0" applyNumberFormat="1" applyFont="1" applyFill="1"/>
    <xf numFmtId="3" fontId="23" fillId="3" borderId="7" xfId="0" applyNumberFormat="1" applyFont="1" applyFill="1" applyBorder="1" applyAlignment="1">
      <alignment horizontal="right" vertical="center"/>
    </xf>
    <xf numFmtId="0" fontId="45" fillId="0" borderId="0" xfId="0" applyFont="1"/>
    <xf numFmtId="0" fontId="45" fillId="0" borderId="6" xfId="0" applyFont="1" applyBorder="1"/>
    <xf numFmtId="3" fontId="24" fillId="4" borderId="7" xfId="0" quotePrefix="1" applyNumberFormat="1" applyFont="1" applyFill="1" applyBorder="1" applyAlignment="1">
      <alignment horizontal="right" wrapText="1"/>
    </xf>
    <xf numFmtId="3" fontId="24" fillId="4" borderId="7" xfId="0" quotePrefix="1" applyNumberFormat="1" applyFont="1" applyFill="1" applyBorder="1" applyAlignment="1">
      <alignment vertical="center" wrapText="1"/>
    </xf>
    <xf numFmtId="0" fontId="23" fillId="3" borderId="7" xfId="1" applyFont="1" applyFill="1" applyBorder="1" applyAlignment="1">
      <alignment horizontal="right" vertical="center" wrapText="1"/>
    </xf>
    <xf numFmtId="3" fontId="23" fillId="3" borderId="7" xfId="0" applyNumberFormat="1" applyFont="1" applyFill="1" applyBorder="1" applyAlignment="1">
      <alignment horizontal="right" wrapText="1"/>
    </xf>
    <xf numFmtId="2" fontId="23" fillId="3" borderId="7" xfId="0" applyNumberFormat="1" applyFont="1" applyFill="1" applyBorder="1" applyAlignment="1">
      <alignment horizontal="right" wrapText="1"/>
    </xf>
    <xf numFmtId="0" fontId="23" fillId="3" borderId="16" xfId="0" applyFont="1" applyFill="1" applyBorder="1"/>
    <xf numFmtId="0" fontId="23" fillId="3" borderId="17" xfId="0" applyFont="1" applyFill="1" applyBorder="1"/>
    <xf numFmtId="0" fontId="23" fillId="3" borderId="13" xfId="0" applyFont="1" applyFill="1" applyBorder="1"/>
    <xf numFmtId="2" fontId="26" fillId="3" borderId="7" xfId="0" applyNumberFormat="1" applyFont="1" applyFill="1" applyBorder="1" applyAlignment="1">
      <alignment horizontal="right" wrapText="1"/>
    </xf>
    <xf numFmtId="2" fontId="26" fillId="3" borderId="7" xfId="0" applyNumberFormat="1" applyFont="1" applyFill="1" applyBorder="1" applyAlignment="1">
      <alignment horizontal="right" vertical="center" wrapText="1"/>
    </xf>
    <xf numFmtId="0" fontId="13" fillId="3" borderId="17" xfId="0" applyFont="1" applyFill="1" applyBorder="1"/>
    <xf numFmtId="4" fontId="32" fillId="3" borderId="7" xfId="0" applyNumberFormat="1" applyFont="1" applyFill="1" applyBorder="1"/>
    <xf numFmtId="0" fontId="32" fillId="3" borderId="7" xfId="0" applyFont="1" applyFill="1" applyBorder="1" applyAlignment="1">
      <alignment wrapText="1"/>
    </xf>
    <xf numFmtId="3" fontId="18" fillId="0" borderId="0" xfId="0" applyNumberFormat="1" applyFont="1"/>
    <xf numFmtId="4" fontId="24" fillId="3" borderId="7" xfId="0" applyNumberFormat="1" applyFont="1" applyFill="1" applyBorder="1" applyAlignment="1">
      <alignment horizontal="right" vertical="center"/>
    </xf>
    <xf numFmtId="4" fontId="38" fillId="2" borderId="15" xfId="0" applyNumberFormat="1" applyFont="1" applyFill="1" applyBorder="1" applyAlignment="1">
      <alignment horizontal="right" vertical="center" wrapText="1"/>
    </xf>
    <xf numFmtId="0" fontId="32" fillId="4" borderId="7" xfId="0" applyFont="1" applyFill="1" applyBorder="1"/>
    <xf numFmtId="3" fontId="23" fillId="3" borderId="7" xfId="0" applyNumberFormat="1" applyFont="1" applyFill="1" applyBorder="1" applyAlignment="1">
      <alignment wrapText="1"/>
    </xf>
    <xf numFmtId="0" fontId="23" fillId="4" borderId="16" xfId="0" applyFont="1" applyFill="1" applyBorder="1"/>
    <xf numFmtId="0" fontId="46" fillId="4" borderId="17" xfId="0" applyFont="1" applyFill="1" applyBorder="1"/>
    <xf numFmtId="0" fontId="46" fillId="4" borderId="13" xfId="0" applyFont="1" applyFill="1" applyBorder="1"/>
    <xf numFmtId="0" fontId="0" fillId="0" borderId="0" xfId="0"/>
    <xf numFmtId="0" fontId="23" fillId="4" borderId="16" xfId="0" applyFont="1" applyFill="1" applyBorder="1"/>
    <xf numFmtId="0" fontId="46" fillId="4" borderId="17" xfId="0" applyFont="1" applyFill="1" applyBorder="1"/>
    <xf numFmtId="0" fontId="46" fillId="4" borderId="13" xfId="0" applyFont="1" applyFill="1" applyBorder="1"/>
    <xf numFmtId="0" fontId="28" fillId="3" borderId="0" xfId="0" applyFont="1" applyFill="1" applyAlignment="1">
      <alignment horizontal="left"/>
    </xf>
    <xf numFmtId="0" fontId="23" fillId="3" borderId="16" xfId="0" applyFont="1" applyFill="1" applyBorder="1"/>
    <xf numFmtId="0" fontId="23" fillId="3" borderId="17" xfId="0" applyFont="1" applyFill="1" applyBorder="1"/>
    <xf numFmtId="0" fontId="23" fillId="3" borderId="13" xfId="0" applyFont="1" applyFill="1" applyBorder="1"/>
    <xf numFmtId="3" fontId="24" fillId="4" borderId="7" xfId="0" applyNumberFormat="1" applyFont="1" applyFill="1" applyBorder="1" applyAlignment="1">
      <alignment horizontal="right"/>
    </xf>
    <xf numFmtId="3" fontId="24" fillId="4" borderId="7" xfId="0" applyNumberFormat="1" applyFont="1" applyFill="1" applyBorder="1" applyAlignment="1">
      <alignment horizontal="right" vertical="center" wrapText="1"/>
    </xf>
    <xf numFmtId="3" fontId="45" fillId="0" borderId="0" xfId="0" applyNumberFormat="1" applyFont="1"/>
    <xf numFmtId="3" fontId="23" fillId="4" borderId="11" xfId="1" applyNumberFormat="1" applyFont="1" applyFill="1" applyBorder="1" applyAlignment="1">
      <alignment horizontal="center" vertical="center" wrapText="1"/>
    </xf>
    <xf numFmtId="3" fontId="34" fillId="3" borderId="7" xfId="0" applyNumberFormat="1" applyFont="1" applyFill="1" applyBorder="1" applyAlignment="1">
      <alignment horizontal="center" vertical="center" wrapText="1"/>
    </xf>
    <xf numFmtId="3" fontId="28" fillId="3" borderId="0" xfId="0" applyNumberFormat="1" applyFont="1" applyFill="1"/>
    <xf numFmtId="3" fontId="3" fillId="0" borderId="0" xfId="0" applyNumberFormat="1" applyFont="1"/>
    <xf numFmtId="3" fontId="23" fillId="4" borderId="7" xfId="1" applyNumberFormat="1" applyFont="1" applyFill="1" applyBorder="1" applyAlignment="1">
      <alignment horizontal="center" vertical="center" wrapText="1"/>
    </xf>
    <xf numFmtId="3" fontId="23" fillId="4" borderId="7" xfId="0" applyNumberFormat="1" applyFont="1" applyFill="1" applyBorder="1"/>
    <xf numFmtId="3" fontId="23" fillId="3" borderId="7" xfId="0" applyNumberFormat="1" applyFont="1" applyFill="1" applyBorder="1" applyAlignment="1">
      <alignment horizontal="right"/>
    </xf>
    <xf numFmtId="3" fontId="0" fillId="3" borderId="0" xfId="0" applyNumberFormat="1" applyFill="1"/>
    <xf numFmtId="3" fontId="14" fillId="3" borderId="0" xfId="0" applyNumberFormat="1" applyFont="1" applyFill="1"/>
    <xf numFmtId="3" fontId="17" fillId="3" borderId="7" xfId="0" applyNumberFormat="1" applyFont="1" applyFill="1" applyBorder="1" applyAlignment="1">
      <alignment horizontal="right" vertical="center" wrapText="1"/>
    </xf>
    <xf numFmtId="3" fontId="13" fillId="3" borderId="7" xfId="0" applyNumberFormat="1" applyFont="1" applyFill="1" applyBorder="1" applyAlignment="1">
      <alignment horizontal="right" vertical="center" wrapText="1"/>
    </xf>
    <xf numFmtId="3" fontId="31" fillId="0" borderId="0" xfId="0" applyNumberFormat="1" applyFont="1"/>
    <xf numFmtId="3" fontId="13" fillId="0" borderId="0" xfId="0" applyNumberFormat="1" applyFont="1"/>
    <xf numFmtId="3" fontId="30" fillId="0" borderId="0" xfId="0" applyNumberFormat="1" applyFont="1"/>
    <xf numFmtId="3" fontId="31" fillId="0" borderId="6" xfId="0" applyNumberFormat="1" applyFont="1" applyBorder="1"/>
    <xf numFmtId="3" fontId="13" fillId="0" borderId="6" xfId="0" applyNumberFormat="1" applyFont="1" applyBorder="1"/>
    <xf numFmtId="3" fontId="24" fillId="0" borderId="7" xfId="0" quotePrefix="1" applyNumberFormat="1" applyFont="1" applyBorder="1" applyAlignment="1">
      <alignment horizontal="center" vertical="center" wrapText="1"/>
    </xf>
    <xf numFmtId="3" fontId="23" fillId="0" borderId="7" xfId="0" quotePrefix="1" applyNumberFormat="1" applyFont="1" applyBorder="1" applyAlignment="1">
      <alignment horizontal="center" vertical="center" wrapText="1"/>
    </xf>
    <xf numFmtId="3" fontId="32" fillId="3" borderId="7" xfId="0" applyNumberFormat="1" applyFont="1" applyFill="1" applyBorder="1"/>
    <xf numFmtId="3" fontId="14" fillId="0" borderId="0" xfId="0" applyNumberFormat="1" applyFont="1"/>
    <xf numFmtId="3" fontId="24" fillId="4" borderId="7" xfId="0" quotePrefix="1" applyNumberFormat="1" applyFont="1" applyFill="1" applyBorder="1" applyAlignment="1">
      <alignment horizontal="center" vertical="center" wrapText="1"/>
    </xf>
    <xf numFmtId="3" fontId="23" fillId="4" borderId="7" xfId="0" quotePrefix="1" applyNumberFormat="1" applyFont="1" applyFill="1" applyBorder="1" applyAlignment="1">
      <alignment horizontal="center" vertical="center" wrapText="1"/>
    </xf>
    <xf numFmtId="3" fontId="31" fillId="3" borderId="0" xfId="0" applyNumberFormat="1" applyFont="1" applyFill="1"/>
    <xf numFmtId="3" fontId="0" fillId="2" borderId="0" xfId="0" applyNumberFormat="1" applyFill="1" applyAlignment="1" applyProtection="1">
      <alignment wrapText="1"/>
      <protection locked="0"/>
    </xf>
    <xf numFmtId="3" fontId="40" fillId="2" borderId="11" xfId="0" applyNumberFormat="1" applyFont="1" applyFill="1" applyBorder="1" applyAlignment="1">
      <alignment horizontal="right" vertical="center" wrapText="1"/>
    </xf>
    <xf numFmtId="3" fontId="38" fillId="2" borderId="15" xfId="0" applyNumberFormat="1" applyFont="1" applyFill="1" applyBorder="1" applyAlignment="1">
      <alignment horizontal="right" vertical="center" wrapText="1"/>
    </xf>
    <xf numFmtId="3" fontId="23" fillId="3" borderId="11" xfId="1" applyNumberFormat="1" applyFont="1" applyFill="1" applyBorder="1" applyAlignment="1">
      <alignment horizontal="center" vertical="center" wrapText="1"/>
    </xf>
    <xf numFmtId="3" fontId="47" fillId="3" borderId="7" xfId="0" applyNumberFormat="1" applyFont="1" applyFill="1" applyBorder="1"/>
    <xf numFmtId="3" fontId="26" fillId="3" borderId="7" xfId="0" applyNumberFormat="1" applyFont="1" applyFill="1" applyBorder="1" applyAlignment="1">
      <alignment horizontal="right" wrapText="1"/>
    </xf>
    <xf numFmtId="3" fontId="26" fillId="3" borderId="7" xfId="0" applyNumberFormat="1" applyFont="1" applyFill="1" applyBorder="1" applyAlignment="1">
      <alignment horizontal="right" vertical="center" wrapText="1"/>
    </xf>
    <xf numFmtId="4" fontId="24" fillId="4" borderId="7" xfId="0" quotePrefix="1" applyNumberFormat="1" applyFont="1" applyFill="1" applyBorder="1" applyAlignment="1">
      <alignment horizontal="center" vertical="center" wrapText="1"/>
    </xf>
    <xf numFmtId="4" fontId="34" fillId="3" borderId="7" xfId="0" applyNumberFormat="1" applyFont="1" applyFill="1" applyBorder="1" applyAlignment="1">
      <alignment horizontal="center" vertical="center" wrapText="1"/>
    </xf>
    <xf numFmtId="4" fontId="17" fillId="3" borderId="7" xfId="0" applyNumberFormat="1" applyFont="1" applyFill="1" applyBorder="1" applyAlignment="1">
      <alignment horizontal="right" vertical="center" wrapText="1"/>
    </xf>
    <xf numFmtId="4" fontId="31" fillId="3" borderId="0" xfId="0" applyNumberFormat="1" applyFont="1" applyFill="1"/>
    <xf numFmtId="4" fontId="23" fillId="4" borderId="7" xfId="1" applyNumberFormat="1" applyFont="1" applyFill="1" applyBorder="1" applyAlignment="1">
      <alignment horizontal="center" vertical="center" wrapText="1"/>
    </xf>
    <xf numFmtId="4" fontId="35" fillId="3" borderId="7" xfId="0" applyNumberFormat="1" applyFont="1" applyFill="1" applyBorder="1" applyAlignment="1">
      <alignment horizontal="center" vertical="center" wrapText="1"/>
    </xf>
    <xf numFmtId="4" fontId="13" fillId="4" borderId="7" xfId="0" applyNumberFormat="1" applyFont="1" applyFill="1" applyBorder="1"/>
    <xf numFmtId="0" fontId="1" fillId="0" borderId="0" xfId="0" applyFont="1" applyAlignment="1">
      <alignment horizontal="center"/>
    </xf>
    <xf numFmtId="0" fontId="0" fillId="0" borderId="0" xfId="0"/>
    <xf numFmtId="0" fontId="22" fillId="0" borderId="0" xfId="0" applyFont="1" applyAlignment="1">
      <alignment horizontal="center" vertical="center" wrapText="1"/>
    </xf>
    <xf numFmtId="0" fontId="41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3" borderId="0" xfId="2" applyFill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4" fillId="3" borderId="16" xfId="0" applyFont="1" applyFill="1" applyBorder="1" applyAlignment="1">
      <alignment horizontal="center" vertical="center" wrapText="1"/>
    </xf>
    <xf numFmtId="0" fontId="36" fillId="3" borderId="17" xfId="0" applyFont="1" applyFill="1" applyBorder="1" applyAlignment="1">
      <alignment horizontal="center" vertical="center" wrapText="1"/>
    </xf>
    <xf numFmtId="0" fontId="36" fillId="3" borderId="13" xfId="0" applyFont="1" applyFill="1" applyBorder="1" applyAlignment="1">
      <alignment horizontal="center" vertical="center" wrapText="1"/>
    </xf>
    <xf numFmtId="2" fontId="32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23" fillId="4" borderId="16" xfId="0" applyFont="1" applyFill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4" fillId="3" borderId="17" xfId="0" applyFont="1" applyFill="1" applyBorder="1" applyAlignment="1">
      <alignment horizontal="center"/>
    </xf>
    <xf numFmtId="0" fontId="37" fillId="3" borderId="17" xfId="0" applyFont="1" applyFill="1" applyBorder="1" applyAlignment="1">
      <alignment horizontal="center"/>
    </xf>
    <xf numFmtId="0" fontId="37" fillId="3" borderId="13" xfId="0" applyFont="1" applyFill="1" applyBorder="1" applyAlignment="1">
      <alignment horizontal="center"/>
    </xf>
    <xf numFmtId="0" fontId="23" fillId="4" borderId="16" xfId="0" applyFont="1" applyFill="1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1" fillId="4" borderId="13" xfId="0" applyFont="1" applyFill="1" applyBorder="1" applyAlignment="1">
      <alignment vertical="center"/>
    </xf>
    <xf numFmtId="0" fontId="32" fillId="4" borderId="17" xfId="0" applyFont="1" applyFill="1" applyBorder="1" applyAlignment="1">
      <alignment vertical="center"/>
    </xf>
    <xf numFmtId="0" fontId="32" fillId="4" borderId="13" xfId="0" applyFont="1" applyFill="1" applyBorder="1" applyAlignment="1">
      <alignment vertical="center"/>
    </xf>
    <xf numFmtId="0" fontId="23" fillId="4" borderId="16" xfId="0" applyFont="1" applyFill="1" applyBorder="1"/>
    <xf numFmtId="0" fontId="32" fillId="4" borderId="17" xfId="0" applyFont="1" applyFill="1" applyBorder="1"/>
    <xf numFmtId="0" fontId="32" fillId="4" borderId="13" xfId="0" applyFont="1" applyFill="1" applyBorder="1"/>
    <xf numFmtId="0" fontId="31" fillId="4" borderId="17" xfId="0" applyFont="1" applyFill="1" applyBorder="1"/>
    <xf numFmtId="0" fontId="31" fillId="4" borderId="13" xfId="0" applyFont="1" applyFill="1" applyBorder="1"/>
    <xf numFmtId="0" fontId="31" fillId="0" borderId="17" xfId="0" applyFont="1" applyBorder="1"/>
    <xf numFmtId="0" fontId="31" fillId="0" borderId="13" xfId="0" applyFont="1" applyBorder="1"/>
    <xf numFmtId="0" fontId="23" fillId="4" borderId="17" xfId="0" applyFont="1" applyFill="1" applyBorder="1"/>
    <xf numFmtId="0" fontId="23" fillId="4" borderId="13" xfId="0" applyFont="1" applyFill="1" applyBorder="1"/>
    <xf numFmtId="0" fontId="23" fillId="4" borderId="16" xfId="0" applyFont="1" applyFill="1" applyBorder="1" applyAlignment="1">
      <alignment wrapText="1"/>
    </xf>
    <xf numFmtId="0" fontId="46" fillId="4" borderId="17" xfId="0" applyFont="1" applyFill="1" applyBorder="1" applyAlignment="1">
      <alignment wrapText="1"/>
    </xf>
    <xf numFmtId="0" fontId="46" fillId="4" borderId="13" xfId="0" applyFont="1" applyFill="1" applyBorder="1" applyAlignment="1">
      <alignment wrapText="1"/>
    </xf>
    <xf numFmtId="0" fontId="46" fillId="4" borderId="17" xfId="0" applyFont="1" applyFill="1" applyBorder="1"/>
    <xf numFmtId="0" fontId="46" fillId="4" borderId="13" xfId="0" applyFont="1" applyFill="1" applyBorder="1"/>
    <xf numFmtId="0" fontId="45" fillId="0" borderId="17" xfId="0" applyFont="1" applyBorder="1"/>
    <xf numFmtId="0" fontId="45" fillId="0" borderId="13" xfId="0" applyFont="1" applyBorder="1"/>
    <xf numFmtId="0" fontId="23" fillId="4" borderId="6" xfId="0" applyFont="1" applyFill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3" fillId="4" borderId="17" xfId="0" applyFont="1" applyFill="1" applyBorder="1" applyAlignment="1">
      <alignment vertical="center"/>
    </xf>
    <xf numFmtId="0" fontId="23" fillId="4" borderId="13" xfId="0" applyFont="1" applyFill="1" applyBorder="1" applyAlignment="1">
      <alignment vertical="center"/>
    </xf>
    <xf numFmtId="0" fontId="23" fillId="4" borderId="7" xfId="0" applyFont="1" applyFill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23" fillId="3" borderId="16" xfId="0" applyFont="1" applyFill="1" applyBorder="1"/>
    <xf numFmtId="0" fontId="23" fillId="3" borderId="17" xfId="0" applyFont="1" applyFill="1" applyBorder="1"/>
    <xf numFmtId="0" fontId="23" fillId="3" borderId="13" xfId="0" applyFont="1" applyFill="1" applyBorder="1"/>
    <xf numFmtId="0" fontId="23" fillId="3" borderId="16" xfId="0" applyFont="1" applyFill="1" applyBorder="1" applyAlignment="1">
      <alignment vertical="center"/>
    </xf>
    <xf numFmtId="0" fontId="23" fillId="3" borderId="17" xfId="0" applyFont="1" applyFill="1" applyBorder="1" applyAlignment="1">
      <alignment vertical="center"/>
    </xf>
    <xf numFmtId="0" fontId="23" fillId="3" borderId="13" xfId="0" applyFont="1" applyFill="1" applyBorder="1" applyAlignment="1">
      <alignment vertical="center"/>
    </xf>
    <xf numFmtId="0" fontId="23" fillId="3" borderId="16" xfId="0" applyFont="1" applyFill="1" applyBorder="1" applyAlignment="1">
      <alignment wrapText="1"/>
    </xf>
    <xf numFmtId="0" fontId="23" fillId="3" borderId="17" xfId="0" applyFont="1" applyFill="1" applyBorder="1" applyAlignment="1">
      <alignment wrapText="1"/>
    </xf>
    <xf numFmtId="0" fontId="23" fillId="3" borderId="13" xfId="0" applyFont="1" applyFill="1" applyBorder="1" applyAlignment="1">
      <alignment wrapText="1"/>
    </xf>
    <xf numFmtId="0" fontId="13" fillId="3" borderId="0" xfId="0" applyFont="1" applyFill="1" applyAlignment="1">
      <alignment horizontal="center"/>
    </xf>
    <xf numFmtId="0" fontId="13" fillId="3" borderId="17" xfId="0" applyFont="1" applyFill="1" applyBorder="1"/>
    <xf numFmtId="0" fontId="13" fillId="3" borderId="13" xfId="0" applyFont="1" applyFill="1" applyBorder="1"/>
    <xf numFmtId="0" fontId="26" fillId="3" borderId="16" xfId="0" applyFont="1" applyFill="1" applyBorder="1"/>
    <xf numFmtId="0" fontId="7" fillId="3" borderId="17" xfId="0" applyFont="1" applyFill="1" applyBorder="1"/>
    <xf numFmtId="0" fontId="7" fillId="3" borderId="13" xfId="0" applyFont="1" applyFill="1" applyBorder="1"/>
    <xf numFmtId="0" fontId="23" fillId="3" borderId="16" xfId="0" quotePrefix="1" applyFont="1" applyFill="1" applyBorder="1" applyAlignment="1">
      <alignment vertical="center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 applyProtection="1">
      <alignment horizontal="left" vertical="top" wrapText="1"/>
      <protection locked="0"/>
    </xf>
    <xf numFmtId="3" fontId="39" fillId="4" borderId="11" xfId="0" applyNumberFormat="1" applyFont="1" applyFill="1" applyBorder="1" applyAlignment="1">
      <alignment horizontal="center" vertical="center" wrapText="1"/>
    </xf>
    <xf numFmtId="3" fontId="39" fillId="4" borderId="18" xfId="0" applyNumberFormat="1" applyFont="1" applyFill="1" applyBorder="1" applyAlignment="1">
      <alignment horizontal="center" vertical="center" wrapText="1"/>
    </xf>
    <xf numFmtId="3" fontId="39" fillId="4" borderId="15" xfId="0" applyNumberFormat="1" applyFont="1" applyFill="1" applyBorder="1" applyAlignment="1">
      <alignment horizontal="center" vertical="center" wrapText="1"/>
    </xf>
    <xf numFmtId="49" fontId="39" fillId="4" borderId="11" xfId="0" applyNumberFormat="1" applyFont="1" applyFill="1" applyBorder="1" applyAlignment="1">
      <alignment horizontal="center" vertical="center" wrapText="1"/>
    </xf>
    <xf numFmtId="49" fontId="39" fillId="4" borderId="18" xfId="0" applyNumberFormat="1" applyFont="1" applyFill="1" applyBorder="1" applyAlignment="1">
      <alignment horizontal="center" vertical="center" wrapText="1"/>
    </xf>
    <xf numFmtId="49" fontId="39" fillId="4" borderId="15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left" vertical="center" wrapText="1"/>
    </xf>
    <xf numFmtId="0" fontId="38" fillId="2" borderId="0" xfId="0" applyFont="1" applyFill="1" applyAlignment="1">
      <alignment horizontal="left" vertical="center" wrapText="1"/>
    </xf>
    <xf numFmtId="0" fontId="13" fillId="3" borderId="16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39" fillId="4" borderId="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Alignment="1">
      <alignment wrapText="1"/>
    </xf>
    <xf numFmtId="0" fontId="42" fillId="2" borderId="0" xfId="0" applyFont="1" applyFill="1" applyAlignment="1">
      <alignment horizontal="center" vertical="top" wrapText="1"/>
    </xf>
    <xf numFmtId="0" fontId="42" fillId="2" borderId="0" xfId="0" applyFont="1" applyFill="1" applyAlignment="1" applyProtection="1">
      <alignment horizontal="center" vertical="top" wrapText="1"/>
      <protection locked="0"/>
    </xf>
    <xf numFmtId="0" fontId="43" fillId="0" borderId="0" xfId="0" applyFont="1" applyAlignment="1">
      <alignment horizontal="center" wrapText="1"/>
    </xf>
  </cellXfs>
  <cellStyles count="9">
    <cellStyle name="Normal 2 2" xfId="1" xr:uid="{00000000-0005-0000-0000-000001000000}"/>
    <cellStyle name="Normal 3 3" xfId="2" xr:uid="{00000000-0005-0000-0000-000002000000}"/>
    <cellStyle name="Normal 6" xfId="4" xr:uid="{21AA44A9-EBE6-48CC-A1E1-4425728134DD}"/>
    <cellStyle name="Normalno" xfId="0" builtinId="0"/>
    <cellStyle name="Normalno 2" xfId="6" xr:uid="{C76DA2D3-734D-4626-B13D-73D179C853CA}"/>
    <cellStyle name="Normalno 3" xfId="8" xr:uid="{69979DD3-9FDC-429F-B0F7-3548FAD09D65}"/>
    <cellStyle name="Normalno 4" xfId="5" xr:uid="{3CFDB4AA-5E83-4C6B-BE94-3CB4887C0DC4}"/>
    <cellStyle name="Obično_1Prihodi-rashodi2004" xfId="7" xr:uid="{D7018F73-3322-4B97-98AB-0B8AF8F3B756}"/>
    <cellStyle name="SAPBEXstdData" xfId="3" xr:uid="{00000000-0005-0000-0000-000004000000}"/>
  </cellStyles>
  <dxfs count="1">
    <dxf>
      <numFmt numFmtId="4" formatCode="#,##0.0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670560</xdr:colOff>
      <xdr:row>1</xdr:row>
      <xdr:rowOff>106680</xdr:rowOff>
    </xdr:to>
    <xdr:pic>
      <xdr:nvPicPr>
        <xdr:cNvPr id="2" name="Picture 1" descr="uniri kolor.wm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056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haela" refreshedDate="43165.612805324075" createdVersion="3" refreshedVersion="3" minRefreshableVersion="3" recordCount="207" xr:uid="{00000000-000A-0000-FFFF-FFFF00000000}">
  <cacheSource type="worksheet">
    <worksheetSource ref="A3:L210" sheet="Sheet1"/>
  </cacheSource>
  <cacheFields count="12">
    <cacheField name="Naziv1" numFmtId="0">
      <sharedItems/>
    </cacheField>
    <cacheField name="Naziv2" numFmtId="0">
      <sharedItems/>
    </cacheField>
    <cacheField name="Naziv3" numFmtId="0">
      <sharedItems/>
    </cacheField>
    <cacheField name="Naziv4" numFmtId="0">
      <sharedItems count="8">
        <s v="A679047 Europske integracije"/>
        <s v="A6210 REDOVNA DJELATNOST-MZOS"/>
        <s v="A621002 REDOVNA DJELATNOST SVEUČILIŠTA U RIJECI-ViNP"/>
        <s v="A622122 PROGRAMSKO FINANCIRANJE JAVNIH VISOKIH UČILIŠTA"/>
        <s v="A622003 PROGRAMI I PROJEKTI ZNANSTVENOISTRAŽIVAČKE DJELATNOSTI"/>
        <s v="A622004 IZDAVANJE DOMAĆIH ZNANSTVENIH ČASOPISA"/>
        <s v="A622005 Organiziranje i održavanje znanstvenih skupova"/>
        <s v="A622006 IZDAVANJE ZNANSTVENIH UDŽBENIKA"/>
      </sharedItems>
    </cacheField>
    <cacheField name="Naziv5" numFmtId="0">
      <sharedItems count="45">
        <s v="3111 PLAĆE ZA REDOVAN RAD - BRUTO"/>
        <s v="3121 OSTALI RASHODI ZA ZAPOSLENE"/>
        <s v="3132 DOPRINOSI ZA OBVEZNO ZDRAVSTVENO OSIGURANJE"/>
        <s v="3133 DOPRINOSI ZA OBVEZNO OSIGURANJE U SLUČAJU NEZAPOSLENOSTI"/>
        <s v="3211 Službena putovanja"/>
        <s v="3212 Naknade za prijevoz, za rad na terenu i odvojeni život"/>
        <s v="3213 Stručno usavršavanje zaposlenika"/>
        <s v="3221 Uredski materijal i ostali materijalni rashodi"/>
        <s v="3231 Usluge telefona, pošte i prijevoza"/>
        <s v="3235 Zakupnine i najamnine"/>
        <s v="3237 Intelektualne i osobne usluge"/>
        <s v="3239 Ostale usluge"/>
        <s v="3293 Reprezentacija"/>
        <s v="3295 Pristojbe i naknade"/>
        <s v="3432 Negativne tečajne razlike i razlike zbog primjene valutne klauzule"/>
        <s v="3721 Naknade građanima i kućanstvima u novcu"/>
        <s v="4221 Uredska oprema i namještaj"/>
        <s v="3236 Zdravstvene i veterinarske usluge"/>
        <s v="3222 Materijal i sirovine"/>
        <s v="3223 Energija"/>
        <s v="3224 Materijal i dijelovi za tekuće i investicijsko održavanje"/>
        <s v="3227 Službena, radna i zaštitna odjeća i obuća"/>
        <s v="3232 Usluge tekućeg i investicijskog održavanja"/>
        <s v="3233 Usluge promidžbe i informiranja"/>
        <s v="3234 Komunalne usluge"/>
        <s v="3238 Računalne usluge"/>
        <s v="3241 Naknade troškova osobama izvan radnog odnosa"/>
        <s v="3292 Premije osiguranja"/>
        <s v="3294 Članarine"/>
        <s v="3299 Ostali nespomenuti rashodi poslovanja"/>
        <s v="3431 Bankarske usluge i usluge platnog prometa"/>
        <s v="3434 Ostali nespomenuti financijski rashodi"/>
        <s v="3691 Prijenosi između pror. korisnika istog proračuna"/>
        <s v="3722 Naknade građanima i kućanstvima u naravi"/>
        <s v="3811 Tekuće donacije u novcu"/>
        <s v="3831 Naknade šteta pravnim i fizičkim osobama"/>
        <s v="4123 Licence"/>
        <s v="4222 Komunikacijska oprema"/>
        <s v="4223 Oprema za održavanje i zaštitu"/>
        <s v="4224 Medicinska i laboratorijska oprema"/>
        <s v="4225 Instrumenti, uređaji i strojevi"/>
        <s v="4227 Uređaji, strojevi i oprema za ostale namjene"/>
        <s v="4233 Prijevozna sredstva u pomorskom i riječnom prometu"/>
        <s v="4241 Knjige"/>
        <s v="4264 Ostala nematerijalna proizvedena imovina"/>
      </sharedItems>
    </cacheField>
    <cacheField name="Planirani iznos" numFmtId="4">
      <sharedItems containsSemiMixedTypes="0" containsString="0" containsNumber="1" containsInteger="1" minValue="0" maxValue="15323000"/>
    </cacheField>
    <cacheField name="Realizirani iznos" numFmtId="4">
      <sharedItems containsSemiMixedTypes="0" containsString="0" containsNumber="1" minValue="0" maxValue="15217683.58"/>
    </cacheField>
    <cacheField name="Plaćeni iznos" numFmtId="4">
      <sharedItems containsSemiMixedTypes="0" containsString="0" containsNumber="1" containsInteger="1" minValue="0" maxValue="0"/>
    </cacheField>
    <cacheField name="Izvor financiranja" numFmtId="0">
      <sharedItems count="7">
        <s v="Pomoći EU (51)"/>
        <s v="Opći prihodi i primici"/>
        <s v="Vlastiti prihodi"/>
        <s v="Ostale pomoći i darovnice (52)"/>
        <s v="Ostali prihodi za posebne namjene"/>
        <s v="Donacije (6)"/>
        <s v="Prodaja ili zamjena nefinancijske imovine (7)"/>
      </sharedItems>
    </cacheField>
    <cacheField name="Planirani iznos2" numFmtId="4">
      <sharedItems containsSemiMixedTypes="0" containsString="0" containsNumber="1" containsInteger="1" minValue="0" maxValue="15323000"/>
    </cacheField>
    <cacheField name="Realizirani iznos2" numFmtId="4">
      <sharedItems containsSemiMixedTypes="0" containsString="0" containsNumber="1" minValue="0" maxValue="15217683.58"/>
    </cacheField>
    <cacheField name="Plaćeni iznos2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7">
  <r>
    <s v="202 PLAN RASHODA"/>
    <s v="237 OBRAZOVANJE"/>
    <s v="23701 RAZVOJ ODGOJNO OBRAZOVNOG SUSTAVA"/>
    <x v="0"/>
    <x v="0"/>
    <n v="395000"/>
    <n v="653178.09"/>
    <n v="0"/>
    <x v="0"/>
    <n v="88000"/>
    <n v="175381.91"/>
    <n v="0"/>
  </r>
  <r>
    <s v="202 PLAN RASHODA"/>
    <s v="237 OBRAZOVANJE"/>
    <s v="23701 RAZVOJ ODGOJNO OBRAZOVNOG SUSTAVA"/>
    <x v="0"/>
    <x v="0"/>
    <n v="0"/>
    <n v="0"/>
    <n v="0"/>
    <x v="1"/>
    <n v="0"/>
    <n v="100929.11"/>
    <n v="0"/>
  </r>
  <r>
    <s v="202 PLAN RASHODA"/>
    <s v="237 OBRAZOVANJE"/>
    <s v="23701 RAZVOJ ODGOJNO OBRAZOVNOG SUSTAVA"/>
    <x v="0"/>
    <x v="0"/>
    <n v="0"/>
    <n v="0"/>
    <n v="0"/>
    <x v="2"/>
    <n v="307000"/>
    <n v="376867.07"/>
    <n v="0"/>
  </r>
  <r>
    <s v="202 PLAN RASHODA"/>
    <s v="237 OBRAZOVANJE"/>
    <s v="23701 RAZVOJ ODGOJNO OBRAZOVNOG SUSTAVA"/>
    <x v="0"/>
    <x v="1"/>
    <n v="2500"/>
    <n v="2500"/>
    <n v="0"/>
    <x v="2"/>
    <n v="2500"/>
    <n v="2500"/>
    <n v="0"/>
  </r>
  <r>
    <s v="202 PLAN RASHODA"/>
    <s v="237 OBRAZOVANJE"/>
    <s v="23701 RAZVOJ ODGOJNO OBRAZOVNOG SUSTAVA"/>
    <x v="0"/>
    <x v="2"/>
    <n v="73600"/>
    <n v="101242.6"/>
    <n v="0"/>
    <x v="2"/>
    <n v="60000"/>
    <n v="58414.41"/>
    <n v="0"/>
  </r>
  <r>
    <s v="202 PLAN RASHODA"/>
    <s v="237 OBRAZOVANJE"/>
    <s v="23701 RAZVOJ ODGOJNO OBRAZOVNOG SUSTAVA"/>
    <x v="0"/>
    <x v="2"/>
    <n v="0"/>
    <n v="0"/>
    <n v="0"/>
    <x v="0"/>
    <n v="13600"/>
    <n v="27184.19"/>
    <n v="0"/>
  </r>
  <r>
    <s v="202 PLAN RASHODA"/>
    <s v="237 OBRAZOVANJE"/>
    <s v="23701 RAZVOJ ODGOJNO OBRAZOVNOG SUSTAVA"/>
    <x v="0"/>
    <x v="2"/>
    <n v="0"/>
    <n v="0"/>
    <n v="0"/>
    <x v="1"/>
    <n v="0"/>
    <n v="15644"/>
    <n v="0"/>
  </r>
  <r>
    <s v="202 PLAN RASHODA"/>
    <s v="237 OBRAZOVANJE"/>
    <s v="23701 RAZVOJ ODGOJNO OBRAZOVNOG SUSTAVA"/>
    <x v="0"/>
    <x v="3"/>
    <n v="7700"/>
    <n v="11104.04"/>
    <n v="0"/>
    <x v="1"/>
    <n v="0"/>
    <n v="1715.79"/>
    <n v="0"/>
  </r>
  <r>
    <s v="202 PLAN RASHODA"/>
    <s v="237 OBRAZOVANJE"/>
    <s v="23701 RAZVOJ ODGOJNO OBRAZOVNOG SUSTAVA"/>
    <x v="0"/>
    <x v="3"/>
    <n v="0"/>
    <n v="0"/>
    <n v="0"/>
    <x v="0"/>
    <n v="1500"/>
    <n v="2981.5"/>
    <n v="0"/>
  </r>
  <r>
    <s v="202 PLAN RASHODA"/>
    <s v="237 OBRAZOVANJE"/>
    <s v="23701 RAZVOJ ODGOJNO OBRAZOVNOG SUSTAVA"/>
    <x v="0"/>
    <x v="3"/>
    <n v="0"/>
    <n v="0"/>
    <n v="0"/>
    <x v="2"/>
    <n v="6200"/>
    <n v="6406.75"/>
    <n v="0"/>
  </r>
  <r>
    <s v="202 PLAN RASHODA"/>
    <s v="237 OBRAZOVANJE"/>
    <s v="23701 RAZVOJ ODGOJNO OBRAZOVNOG SUSTAVA"/>
    <x v="0"/>
    <x v="4"/>
    <n v="40200"/>
    <n v="59643.65"/>
    <n v="0"/>
    <x v="2"/>
    <n v="30000"/>
    <n v="51884.76"/>
    <n v="0"/>
  </r>
  <r>
    <s v="202 PLAN RASHODA"/>
    <s v="237 OBRAZOVANJE"/>
    <s v="23701 RAZVOJ ODGOJNO OBRAZOVNOG SUSTAVA"/>
    <x v="0"/>
    <x v="4"/>
    <n v="0"/>
    <n v="0"/>
    <n v="0"/>
    <x v="0"/>
    <n v="10200"/>
    <n v="7758.89"/>
    <n v="0"/>
  </r>
  <r>
    <s v="202 PLAN RASHODA"/>
    <s v="237 OBRAZOVANJE"/>
    <s v="23701 RAZVOJ ODGOJNO OBRAZOVNOG SUSTAVA"/>
    <x v="0"/>
    <x v="5"/>
    <n v="2500"/>
    <n v="2511.63"/>
    <n v="0"/>
    <x v="2"/>
    <n v="2500"/>
    <n v="2511.63"/>
    <n v="0"/>
  </r>
  <r>
    <s v="202 PLAN RASHODA"/>
    <s v="237 OBRAZOVANJE"/>
    <s v="23701 RAZVOJ ODGOJNO OBRAZOVNOG SUSTAVA"/>
    <x v="0"/>
    <x v="6"/>
    <n v="1900"/>
    <n v="0"/>
    <n v="0"/>
    <x v="0"/>
    <n v="1900"/>
    <n v="0"/>
    <n v="0"/>
  </r>
  <r>
    <s v="202 PLAN RASHODA"/>
    <s v="237 OBRAZOVANJE"/>
    <s v="23701 RAZVOJ ODGOJNO OBRAZOVNOG SUSTAVA"/>
    <x v="0"/>
    <x v="7"/>
    <n v="500"/>
    <n v="250"/>
    <n v="0"/>
    <x v="0"/>
    <n v="500"/>
    <n v="0"/>
    <n v="0"/>
  </r>
  <r>
    <s v="202 PLAN RASHODA"/>
    <s v="237 OBRAZOVANJE"/>
    <s v="23701 RAZVOJ ODGOJNO OBRAZOVNOG SUSTAVA"/>
    <x v="0"/>
    <x v="7"/>
    <n v="0"/>
    <n v="0"/>
    <n v="0"/>
    <x v="2"/>
    <n v="0"/>
    <n v="250"/>
    <n v="0"/>
  </r>
  <r>
    <s v="202 PLAN RASHODA"/>
    <s v="237 OBRAZOVANJE"/>
    <s v="23701 RAZVOJ ODGOJNO OBRAZOVNOG SUSTAVA"/>
    <x v="0"/>
    <x v="8"/>
    <n v="1000"/>
    <n v="675.85"/>
    <n v="0"/>
    <x v="2"/>
    <n v="1000"/>
    <n v="675.85"/>
    <n v="0"/>
  </r>
  <r>
    <s v="202 PLAN RASHODA"/>
    <s v="237 OBRAZOVANJE"/>
    <s v="23701 RAZVOJ ODGOJNO OBRAZOVNOG SUSTAVA"/>
    <x v="0"/>
    <x v="9"/>
    <n v="4300"/>
    <n v="0"/>
    <n v="0"/>
    <x v="0"/>
    <n v="4300"/>
    <n v="0"/>
    <n v="0"/>
  </r>
  <r>
    <s v="202 PLAN RASHODA"/>
    <s v="237 OBRAZOVANJE"/>
    <s v="23701 RAZVOJ ODGOJNO OBRAZOVNOG SUSTAVA"/>
    <x v="0"/>
    <x v="10"/>
    <n v="6000"/>
    <n v="3850"/>
    <n v="0"/>
    <x v="2"/>
    <n v="4000"/>
    <n v="3850"/>
    <n v="0"/>
  </r>
  <r>
    <s v="202 PLAN RASHODA"/>
    <s v="237 OBRAZOVANJE"/>
    <s v="23701 RAZVOJ ODGOJNO OBRAZOVNOG SUSTAVA"/>
    <x v="0"/>
    <x v="10"/>
    <n v="0"/>
    <n v="0"/>
    <n v="0"/>
    <x v="0"/>
    <n v="2000"/>
    <n v="0"/>
    <n v="0"/>
  </r>
  <r>
    <s v="202 PLAN RASHODA"/>
    <s v="237 OBRAZOVANJE"/>
    <s v="23701 RAZVOJ ODGOJNO OBRAZOVNOG SUSTAVA"/>
    <x v="0"/>
    <x v="11"/>
    <n v="1000"/>
    <n v="562.5"/>
    <n v="0"/>
    <x v="2"/>
    <n v="1000"/>
    <n v="562.5"/>
    <n v="0"/>
  </r>
  <r>
    <s v="202 PLAN RASHODA"/>
    <s v="237 OBRAZOVANJE"/>
    <s v="23701 RAZVOJ ODGOJNO OBRAZOVNOG SUSTAVA"/>
    <x v="0"/>
    <x v="12"/>
    <n v="12600"/>
    <n v="9286.5"/>
    <n v="0"/>
    <x v="2"/>
    <n v="5400"/>
    <n v="5309"/>
    <n v="0"/>
  </r>
  <r>
    <s v="202 PLAN RASHODA"/>
    <s v="237 OBRAZOVANJE"/>
    <s v="23701 RAZVOJ ODGOJNO OBRAZOVNOG SUSTAVA"/>
    <x v="0"/>
    <x v="12"/>
    <n v="0"/>
    <n v="0"/>
    <n v="0"/>
    <x v="0"/>
    <n v="7200"/>
    <n v="3977.5"/>
    <n v="0"/>
  </r>
  <r>
    <s v="202 PLAN RASHODA"/>
    <s v="237 OBRAZOVANJE"/>
    <s v="23701 RAZVOJ ODGOJNO OBRAZOVNOG SUSTAVA"/>
    <x v="0"/>
    <x v="13"/>
    <n v="100"/>
    <n v="50"/>
    <n v="0"/>
    <x v="2"/>
    <n v="0"/>
    <n v="50"/>
    <n v="0"/>
  </r>
  <r>
    <s v="202 PLAN RASHODA"/>
    <s v="237 OBRAZOVANJE"/>
    <s v="23701 RAZVOJ ODGOJNO OBRAZOVNOG SUSTAVA"/>
    <x v="0"/>
    <x v="13"/>
    <n v="0"/>
    <n v="0"/>
    <n v="0"/>
    <x v="0"/>
    <n v="100"/>
    <n v="0"/>
    <n v="0"/>
  </r>
  <r>
    <s v="202 PLAN RASHODA"/>
    <s v="237 OBRAZOVANJE"/>
    <s v="23701 RAZVOJ ODGOJNO OBRAZOVNOG SUSTAVA"/>
    <x v="0"/>
    <x v="14"/>
    <n v="0"/>
    <n v="15.57"/>
    <n v="0"/>
    <x v="0"/>
    <n v="0"/>
    <n v="15.57"/>
    <n v="0"/>
  </r>
  <r>
    <s v="202 PLAN RASHODA"/>
    <s v="237 OBRAZOVANJE"/>
    <s v="23701 RAZVOJ ODGOJNO OBRAZOVNOG SUSTAVA"/>
    <x v="0"/>
    <x v="15"/>
    <n v="11400"/>
    <n v="0"/>
    <n v="0"/>
    <x v="3"/>
    <n v="11400"/>
    <n v="0"/>
    <n v="0"/>
  </r>
  <r>
    <s v="202 PLAN RASHODA"/>
    <s v="237 OBRAZOVANJE"/>
    <s v="23701 RAZVOJ ODGOJNO OBRAZOVNOG SUSTAVA"/>
    <x v="0"/>
    <x v="16"/>
    <n v="27000"/>
    <n v="26098"/>
    <n v="0"/>
    <x v="2"/>
    <n v="27000"/>
    <n v="26098"/>
    <n v="0"/>
  </r>
  <r>
    <s v="202 PLAN RASHODA"/>
    <s v="237 OBRAZOVANJE"/>
    <s v="23705 VISOKO OBRAZOVANJE"/>
    <x v="1"/>
    <x v="0"/>
    <n v="15323000"/>
    <n v="15217683.58"/>
    <n v="0"/>
    <x v="1"/>
    <n v="15323000"/>
    <n v="15217683.58"/>
    <n v="0"/>
  </r>
  <r>
    <s v="202 PLAN RASHODA"/>
    <s v="237 OBRAZOVANJE"/>
    <s v="23705 VISOKO OBRAZOVANJE"/>
    <x v="1"/>
    <x v="1"/>
    <n v="409210"/>
    <n v="408384.63"/>
    <n v="0"/>
    <x v="1"/>
    <n v="409210"/>
    <n v="408384.63"/>
    <n v="0"/>
  </r>
  <r>
    <s v="202 PLAN RASHODA"/>
    <s v="237 OBRAZOVANJE"/>
    <s v="23705 VISOKO OBRAZOVANJE"/>
    <x v="1"/>
    <x v="2"/>
    <n v="2360000"/>
    <n v="2358428.75"/>
    <n v="0"/>
    <x v="1"/>
    <n v="2360000"/>
    <n v="2358428.75"/>
    <n v="0"/>
  </r>
  <r>
    <s v="202 PLAN RASHODA"/>
    <s v="237 OBRAZOVANJE"/>
    <s v="23705 VISOKO OBRAZOVANJE"/>
    <x v="1"/>
    <x v="3"/>
    <n v="256000"/>
    <n v="258625.02"/>
    <n v="0"/>
    <x v="1"/>
    <n v="256000"/>
    <n v="258625.02"/>
    <n v="0"/>
  </r>
  <r>
    <s v="202 PLAN RASHODA"/>
    <s v="237 OBRAZOVANJE"/>
    <s v="23705 VISOKO OBRAZOVANJE"/>
    <x v="1"/>
    <x v="5"/>
    <n v="327853"/>
    <n v="328699.65999999997"/>
    <n v="0"/>
    <x v="1"/>
    <n v="327853"/>
    <n v="328699.65999999997"/>
    <n v="0"/>
  </r>
  <r>
    <s v="202 PLAN RASHODA"/>
    <s v="237 OBRAZOVANJE"/>
    <s v="23705 VISOKO OBRAZOVANJE"/>
    <x v="1"/>
    <x v="17"/>
    <n v="22770"/>
    <n v="7500"/>
    <n v="0"/>
    <x v="1"/>
    <n v="22770"/>
    <n v="7500"/>
    <n v="0"/>
  </r>
  <r>
    <s v="202 PLAN RASHODA"/>
    <s v="237 OBRAZOVANJE"/>
    <s v="23705 VISOKO OBRAZOVANJE"/>
    <x v="1"/>
    <x v="13"/>
    <n v="35240"/>
    <n v="35240.400000000001"/>
    <n v="0"/>
    <x v="1"/>
    <n v="35240"/>
    <n v="35240.400000000001"/>
    <n v="0"/>
  </r>
  <r>
    <s v="202 PLAN RASHODA"/>
    <s v="237 OBRAZOVANJE"/>
    <s v="23705 VISOKO OBRAZOVANJE"/>
    <x v="2"/>
    <x v="0"/>
    <n v="3900000"/>
    <n v="3898921.02"/>
    <n v="0"/>
    <x v="4"/>
    <n v="1970000"/>
    <n v="1842681.88"/>
    <n v="0"/>
  </r>
  <r>
    <s v="202 PLAN RASHODA"/>
    <s v="237 OBRAZOVANJE"/>
    <s v="23705 VISOKO OBRAZOVANJE"/>
    <x v="2"/>
    <x v="0"/>
    <n v="0"/>
    <n v="0"/>
    <n v="0"/>
    <x v="3"/>
    <n v="30000"/>
    <n v="26877.14"/>
    <n v="0"/>
  </r>
  <r>
    <s v="202 PLAN RASHODA"/>
    <s v="237 OBRAZOVANJE"/>
    <s v="23705 VISOKO OBRAZOVANJE"/>
    <x v="2"/>
    <x v="0"/>
    <n v="0"/>
    <n v="0"/>
    <n v="0"/>
    <x v="2"/>
    <n v="1900000"/>
    <n v="2029362"/>
    <n v="0"/>
  </r>
  <r>
    <s v="202 PLAN RASHODA"/>
    <s v="237 OBRAZOVANJE"/>
    <s v="23705 VISOKO OBRAZOVANJE"/>
    <x v="2"/>
    <x v="1"/>
    <n v="110000"/>
    <n v="41260"/>
    <n v="0"/>
    <x v="4"/>
    <n v="20000"/>
    <n v="0"/>
    <n v="0"/>
  </r>
  <r>
    <s v="202 PLAN RASHODA"/>
    <s v="237 OBRAZOVANJE"/>
    <s v="23705 VISOKO OBRAZOVANJE"/>
    <x v="2"/>
    <x v="1"/>
    <n v="0"/>
    <n v="0"/>
    <n v="0"/>
    <x v="2"/>
    <n v="90000"/>
    <n v="41260"/>
    <n v="0"/>
  </r>
  <r>
    <s v="202 PLAN RASHODA"/>
    <s v="237 OBRAZOVANJE"/>
    <s v="23705 VISOKO OBRAZOVANJE"/>
    <x v="2"/>
    <x v="2"/>
    <n v="590000"/>
    <n v="605420.68999999994"/>
    <n v="0"/>
    <x v="4"/>
    <n v="290000"/>
    <n v="285956.63"/>
    <n v="0"/>
  </r>
  <r>
    <s v="202 PLAN RASHODA"/>
    <s v="237 OBRAZOVANJE"/>
    <s v="23705 VISOKO OBRAZOVANJE"/>
    <x v="2"/>
    <x v="2"/>
    <n v="0"/>
    <n v="0"/>
    <n v="0"/>
    <x v="3"/>
    <n v="5000"/>
    <n v="4165.95"/>
    <n v="0"/>
  </r>
  <r>
    <s v="202 PLAN RASHODA"/>
    <s v="237 OBRAZOVANJE"/>
    <s v="23705 VISOKO OBRAZOVANJE"/>
    <x v="2"/>
    <x v="2"/>
    <n v="0"/>
    <n v="0"/>
    <n v="0"/>
    <x v="2"/>
    <n v="295000"/>
    <n v="315298.11"/>
    <n v="0"/>
  </r>
  <r>
    <s v="202 PLAN RASHODA"/>
    <s v="237 OBRAZOVANJE"/>
    <s v="23705 VISOKO OBRAZOVANJE"/>
    <x v="2"/>
    <x v="3"/>
    <n v="74000"/>
    <n v="66319.070000000007"/>
    <n v="0"/>
    <x v="3"/>
    <n v="2000"/>
    <n v="456.92"/>
    <n v="0"/>
  </r>
  <r>
    <s v="202 PLAN RASHODA"/>
    <s v="237 OBRAZOVANJE"/>
    <s v="23705 VISOKO OBRAZOVANJE"/>
    <x v="2"/>
    <x v="3"/>
    <n v="0"/>
    <n v="0"/>
    <n v="0"/>
    <x v="2"/>
    <n v="32000"/>
    <n v="34499.24"/>
    <n v="0"/>
  </r>
  <r>
    <s v="202 PLAN RASHODA"/>
    <s v="237 OBRAZOVANJE"/>
    <s v="23705 VISOKO OBRAZOVANJE"/>
    <x v="2"/>
    <x v="3"/>
    <n v="0"/>
    <n v="0"/>
    <n v="0"/>
    <x v="4"/>
    <n v="40000"/>
    <n v="31362.91"/>
    <n v="0"/>
  </r>
  <r>
    <s v="202 PLAN RASHODA"/>
    <s v="237 OBRAZOVANJE"/>
    <s v="23705 VISOKO OBRAZOVANJE"/>
    <x v="2"/>
    <x v="4"/>
    <n v="605000"/>
    <n v="517468.38"/>
    <n v="0"/>
    <x v="2"/>
    <n v="255000"/>
    <n v="311773.65999999997"/>
    <n v="0"/>
  </r>
  <r>
    <s v="202 PLAN RASHODA"/>
    <s v="237 OBRAZOVANJE"/>
    <s v="23705 VISOKO OBRAZOVANJE"/>
    <x v="2"/>
    <x v="4"/>
    <n v="0"/>
    <n v="0"/>
    <n v="0"/>
    <x v="4"/>
    <n v="260000"/>
    <n v="122608.24"/>
    <n v="0"/>
  </r>
  <r>
    <s v="202 PLAN RASHODA"/>
    <s v="237 OBRAZOVANJE"/>
    <s v="23705 VISOKO OBRAZOVANJE"/>
    <x v="2"/>
    <x v="4"/>
    <n v="0"/>
    <n v="0"/>
    <n v="0"/>
    <x v="3"/>
    <n v="90000"/>
    <n v="83086.48"/>
    <n v="0"/>
  </r>
  <r>
    <s v="202 PLAN RASHODA"/>
    <s v="237 OBRAZOVANJE"/>
    <s v="23705 VISOKO OBRAZOVANJE"/>
    <x v="2"/>
    <x v="5"/>
    <n v="7000"/>
    <n v="4120.3599999999997"/>
    <n v="0"/>
    <x v="2"/>
    <n v="5000"/>
    <n v="4120.3599999999997"/>
    <n v="0"/>
  </r>
  <r>
    <s v="202 PLAN RASHODA"/>
    <s v="237 OBRAZOVANJE"/>
    <s v="23705 VISOKO OBRAZOVANJE"/>
    <x v="2"/>
    <x v="5"/>
    <n v="0"/>
    <n v="0"/>
    <n v="0"/>
    <x v="3"/>
    <n v="2000"/>
    <n v="0"/>
    <n v="0"/>
  </r>
  <r>
    <s v="202 PLAN RASHODA"/>
    <s v="237 OBRAZOVANJE"/>
    <s v="23705 VISOKO OBRAZOVANJE"/>
    <x v="2"/>
    <x v="6"/>
    <n v="116000"/>
    <n v="114909.47"/>
    <n v="0"/>
    <x v="4"/>
    <n v="60000"/>
    <n v="64022.22"/>
    <n v="0"/>
  </r>
  <r>
    <s v="202 PLAN RASHODA"/>
    <s v="237 OBRAZOVANJE"/>
    <s v="23705 VISOKO OBRAZOVANJE"/>
    <x v="2"/>
    <x v="6"/>
    <n v="0"/>
    <n v="0"/>
    <n v="0"/>
    <x v="3"/>
    <n v="6000"/>
    <n v="5453.51"/>
    <n v="0"/>
  </r>
  <r>
    <s v="202 PLAN RASHODA"/>
    <s v="237 OBRAZOVANJE"/>
    <s v="23705 VISOKO OBRAZOVANJE"/>
    <x v="2"/>
    <x v="6"/>
    <n v="0"/>
    <n v="0"/>
    <n v="0"/>
    <x v="2"/>
    <n v="50000"/>
    <n v="45433.74"/>
    <n v="0"/>
  </r>
  <r>
    <s v="202 PLAN RASHODA"/>
    <s v="237 OBRAZOVANJE"/>
    <s v="23705 VISOKO OBRAZOVANJE"/>
    <x v="2"/>
    <x v="7"/>
    <n v="320000"/>
    <n v="279462.26"/>
    <n v="0"/>
    <x v="3"/>
    <n v="10000"/>
    <n v="5642.6"/>
    <n v="0"/>
  </r>
  <r>
    <s v="202 PLAN RASHODA"/>
    <s v="237 OBRAZOVANJE"/>
    <s v="23705 VISOKO OBRAZOVANJE"/>
    <x v="2"/>
    <x v="7"/>
    <n v="0"/>
    <n v="0"/>
    <n v="0"/>
    <x v="2"/>
    <n v="60000"/>
    <n v="50443.360000000001"/>
    <n v="0"/>
  </r>
  <r>
    <s v="202 PLAN RASHODA"/>
    <s v="237 OBRAZOVANJE"/>
    <s v="23705 VISOKO OBRAZOVANJE"/>
    <x v="2"/>
    <x v="7"/>
    <n v="0"/>
    <n v="0"/>
    <n v="0"/>
    <x v="4"/>
    <n v="250000"/>
    <n v="223376.3"/>
    <n v="0"/>
  </r>
  <r>
    <s v="202 PLAN RASHODA"/>
    <s v="237 OBRAZOVANJE"/>
    <s v="23705 VISOKO OBRAZOVANJE"/>
    <x v="2"/>
    <x v="18"/>
    <n v="2000"/>
    <n v="1056.25"/>
    <n v="0"/>
    <x v="2"/>
    <n v="2000"/>
    <n v="1056.25"/>
    <n v="0"/>
  </r>
  <r>
    <s v="202 PLAN RASHODA"/>
    <s v="237 OBRAZOVANJE"/>
    <s v="23705 VISOKO OBRAZOVANJE"/>
    <x v="2"/>
    <x v="19"/>
    <n v="55300"/>
    <n v="14298.2"/>
    <n v="0"/>
    <x v="4"/>
    <n v="20000"/>
    <n v="13588.45"/>
    <n v="0"/>
  </r>
  <r>
    <s v="202 PLAN RASHODA"/>
    <s v="237 OBRAZOVANJE"/>
    <s v="23705 VISOKO OBRAZOVANJE"/>
    <x v="2"/>
    <x v="19"/>
    <n v="0"/>
    <n v="0"/>
    <n v="0"/>
    <x v="2"/>
    <n v="3000"/>
    <n v="709.75"/>
    <n v="0"/>
  </r>
  <r>
    <s v="202 PLAN RASHODA"/>
    <s v="237 OBRAZOVANJE"/>
    <s v="23705 VISOKO OBRAZOVANJE"/>
    <x v="2"/>
    <x v="19"/>
    <n v="0"/>
    <n v="0"/>
    <n v="0"/>
    <x v="3"/>
    <n v="32300"/>
    <n v="0"/>
    <n v="0"/>
  </r>
  <r>
    <s v="202 PLAN RASHODA"/>
    <s v="237 OBRAZOVANJE"/>
    <s v="23705 VISOKO OBRAZOVANJE"/>
    <x v="2"/>
    <x v="20"/>
    <n v="48000"/>
    <n v="66272.28"/>
    <n v="0"/>
    <x v="2"/>
    <n v="10000"/>
    <n v="29217.68"/>
    <n v="0"/>
  </r>
  <r>
    <s v="202 PLAN RASHODA"/>
    <s v="237 OBRAZOVANJE"/>
    <s v="23705 VISOKO OBRAZOVANJE"/>
    <x v="2"/>
    <x v="20"/>
    <n v="0"/>
    <n v="0"/>
    <n v="0"/>
    <x v="4"/>
    <n v="38000"/>
    <n v="37054.6"/>
    <n v="0"/>
  </r>
  <r>
    <s v="202 PLAN RASHODA"/>
    <s v="237 OBRAZOVANJE"/>
    <s v="23705 VISOKO OBRAZOVANJE"/>
    <x v="2"/>
    <x v="21"/>
    <n v="20000"/>
    <n v="19485.16"/>
    <n v="0"/>
    <x v="4"/>
    <n v="20000"/>
    <n v="19485.16"/>
    <n v="0"/>
  </r>
  <r>
    <s v="202 PLAN RASHODA"/>
    <s v="237 OBRAZOVANJE"/>
    <s v="23705 VISOKO OBRAZOVANJE"/>
    <x v="2"/>
    <x v="8"/>
    <n v="95000"/>
    <n v="60479.48"/>
    <n v="0"/>
    <x v="4"/>
    <n v="60000"/>
    <n v="44399.87"/>
    <n v="0"/>
  </r>
  <r>
    <s v="202 PLAN RASHODA"/>
    <s v="237 OBRAZOVANJE"/>
    <s v="23705 VISOKO OBRAZOVANJE"/>
    <x v="2"/>
    <x v="8"/>
    <n v="0"/>
    <n v="0"/>
    <n v="0"/>
    <x v="2"/>
    <n v="25000"/>
    <n v="9014.84"/>
    <n v="0"/>
  </r>
  <r>
    <s v="202 PLAN RASHODA"/>
    <s v="237 OBRAZOVANJE"/>
    <s v="23705 VISOKO OBRAZOVANJE"/>
    <x v="2"/>
    <x v="8"/>
    <n v="0"/>
    <n v="0"/>
    <n v="0"/>
    <x v="3"/>
    <n v="10000"/>
    <n v="7064.77"/>
    <n v="0"/>
  </r>
  <r>
    <s v="202 PLAN RASHODA"/>
    <s v="237 OBRAZOVANJE"/>
    <s v="23705 VISOKO OBRAZOVANJE"/>
    <x v="2"/>
    <x v="22"/>
    <n v="700000"/>
    <n v="694140"/>
    <n v="0"/>
    <x v="4"/>
    <n v="615000"/>
    <n v="619590.22"/>
    <n v="0"/>
  </r>
  <r>
    <s v="202 PLAN RASHODA"/>
    <s v="237 OBRAZOVANJE"/>
    <s v="23705 VISOKO OBRAZOVANJE"/>
    <x v="2"/>
    <x v="22"/>
    <n v="0"/>
    <n v="0"/>
    <n v="0"/>
    <x v="2"/>
    <n v="35000"/>
    <n v="30197.72"/>
    <n v="0"/>
  </r>
  <r>
    <s v="202 PLAN RASHODA"/>
    <s v="237 OBRAZOVANJE"/>
    <s v="23705 VISOKO OBRAZOVANJE"/>
    <x v="2"/>
    <x v="22"/>
    <n v="0"/>
    <n v="0"/>
    <n v="0"/>
    <x v="3"/>
    <n v="50000"/>
    <n v="44352.06"/>
    <n v="0"/>
  </r>
  <r>
    <s v="202 PLAN RASHODA"/>
    <s v="237 OBRAZOVANJE"/>
    <s v="23705 VISOKO OBRAZOVANJE"/>
    <x v="2"/>
    <x v="23"/>
    <n v="51000"/>
    <n v="14330.79"/>
    <n v="0"/>
    <x v="2"/>
    <n v="1000"/>
    <n v="1321.91"/>
    <n v="0"/>
  </r>
  <r>
    <s v="202 PLAN RASHODA"/>
    <s v="237 OBRAZOVANJE"/>
    <s v="23705 VISOKO OBRAZOVANJE"/>
    <x v="2"/>
    <x v="23"/>
    <n v="0"/>
    <n v="0"/>
    <n v="0"/>
    <x v="4"/>
    <n v="50000"/>
    <n v="13008.88"/>
    <n v="0"/>
  </r>
  <r>
    <s v="202 PLAN RASHODA"/>
    <s v="237 OBRAZOVANJE"/>
    <s v="23705 VISOKO OBRAZOVANJE"/>
    <x v="2"/>
    <x v="24"/>
    <n v="97250"/>
    <n v="37684.85"/>
    <n v="0"/>
    <x v="2"/>
    <n v="10000"/>
    <n v="3988.13"/>
    <n v="0"/>
  </r>
  <r>
    <s v="202 PLAN RASHODA"/>
    <s v="237 OBRAZOVANJE"/>
    <s v="23705 VISOKO OBRAZOVANJE"/>
    <x v="2"/>
    <x v="24"/>
    <n v="0"/>
    <n v="0"/>
    <n v="0"/>
    <x v="4"/>
    <n v="87250"/>
    <n v="33696.720000000001"/>
    <n v="0"/>
  </r>
  <r>
    <s v="202 PLAN RASHODA"/>
    <s v="237 OBRAZOVANJE"/>
    <s v="23705 VISOKO OBRAZOVANJE"/>
    <x v="2"/>
    <x v="9"/>
    <n v="258152"/>
    <n v="327435.57"/>
    <n v="0"/>
    <x v="3"/>
    <n v="17152"/>
    <n v="4222.58"/>
    <n v="0"/>
  </r>
  <r>
    <s v="202 PLAN RASHODA"/>
    <s v="237 OBRAZOVANJE"/>
    <s v="23705 VISOKO OBRAZOVANJE"/>
    <x v="2"/>
    <x v="9"/>
    <n v="0"/>
    <n v="0"/>
    <n v="0"/>
    <x v="4"/>
    <n v="121000"/>
    <n v="151428.54999999999"/>
    <n v="0"/>
  </r>
  <r>
    <s v="202 PLAN RASHODA"/>
    <s v="237 OBRAZOVANJE"/>
    <s v="23705 VISOKO OBRAZOVANJE"/>
    <x v="2"/>
    <x v="9"/>
    <n v="0"/>
    <n v="0"/>
    <n v="0"/>
    <x v="2"/>
    <n v="120000"/>
    <n v="171784.44"/>
    <n v="0"/>
  </r>
  <r>
    <s v="202 PLAN RASHODA"/>
    <s v="237 OBRAZOVANJE"/>
    <s v="23705 VISOKO OBRAZOVANJE"/>
    <x v="2"/>
    <x v="17"/>
    <n v="3000"/>
    <n v="9985"/>
    <n v="0"/>
    <x v="2"/>
    <n v="3000"/>
    <n v="3685"/>
    <n v="0"/>
  </r>
  <r>
    <s v="202 PLAN RASHODA"/>
    <s v="237 OBRAZOVANJE"/>
    <s v="23705 VISOKO OBRAZOVANJE"/>
    <x v="2"/>
    <x v="17"/>
    <n v="0"/>
    <n v="0"/>
    <n v="0"/>
    <x v="4"/>
    <n v="0"/>
    <n v="6300"/>
    <n v="0"/>
  </r>
  <r>
    <s v="202 PLAN RASHODA"/>
    <s v="237 OBRAZOVANJE"/>
    <s v="23705 VISOKO OBRAZOVANJE"/>
    <x v="2"/>
    <x v="10"/>
    <n v="2619100"/>
    <n v="2579719.83"/>
    <n v="0"/>
    <x v="4"/>
    <n v="1405000"/>
    <n v="449199.08"/>
    <n v="0"/>
  </r>
  <r>
    <s v="202 PLAN RASHODA"/>
    <s v="237 OBRAZOVANJE"/>
    <s v="23705 VISOKO OBRAZOVANJE"/>
    <x v="2"/>
    <x v="10"/>
    <n v="0"/>
    <n v="0"/>
    <n v="0"/>
    <x v="2"/>
    <n v="949100"/>
    <n v="2027362.68"/>
    <n v="0"/>
  </r>
  <r>
    <s v="202 PLAN RASHODA"/>
    <s v="237 OBRAZOVANJE"/>
    <s v="23705 VISOKO OBRAZOVANJE"/>
    <x v="2"/>
    <x v="10"/>
    <n v="0"/>
    <n v="0"/>
    <n v="0"/>
    <x v="3"/>
    <n v="265000"/>
    <n v="103158.07"/>
    <n v="0"/>
  </r>
  <r>
    <s v="202 PLAN RASHODA"/>
    <s v="237 OBRAZOVANJE"/>
    <s v="23705 VISOKO OBRAZOVANJE"/>
    <x v="2"/>
    <x v="25"/>
    <n v="20000"/>
    <n v="40610.06"/>
    <n v="0"/>
    <x v="4"/>
    <n v="20000"/>
    <n v="40610.06"/>
    <n v="0"/>
  </r>
  <r>
    <s v="202 PLAN RASHODA"/>
    <s v="237 OBRAZOVANJE"/>
    <s v="23705 VISOKO OBRAZOVANJE"/>
    <x v="2"/>
    <x v="11"/>
    <n v="165000"/>
    <n v="152695.17000000001"/>
    <n v="0"/>
    <x v="3"/>
    <n v="15000"/>
    <n v="8762.5"/>
    <n v="0"/>
  </r>
  <r>
    <s v="202 PLAN RASHODA"/>
    <s v="237 OBRAZOVANJE"/>
    <s v="23705 VISOKO OBRAZOVANJE"/>
    <x v="2"/>
    <x v="11"/>
    <n v="0"/>
    <n v="0"/>
    <n v="0"/>
    <x v="5"/>
    <n v="20000"/>
    <n v="0"/>
    <n v="0"/>
  </r>
  <r>
    <s v="202 PLAN RASHODA"/>
    <s v="237 OBRAZOVANJE"/>
    <s v="23705 VISOKO OBRAZOVANJE"/>
    <x v="2"/>
    <x v="11"/>
    <n v="0"/>
    <n v="0"/>
    <n v="0"/>
    <x v="4"/>
    <n v="75000"/>
    <n v="75399.75"/>
    <n v="0"/>
  </r>
  <r>
    <s v="202 PLAN RASHODA"/>
    <s v="237 OBRAZOVANJE"/>
    <s v="23705 VISOKO OBRAZOVANJE"/>
    <x v="2"/>
    <x v="11"/>
    <n v="0"/>
    <n v="0"/>
    <n v="0"/>
    <x v="2"/>
    <n v="55000"/>
    <n v="68532.92"/>
    <n v="0"/>
  </r>
  <r>
    <s v="202 PLAN RASHODA"/>
    <s v="237 OBRAZOVANJE"/>
    <s v="23705 VISOKO OBRAZOVANJE"/>
    <x v="2"/>
    <x v="26"/>
    <n v="17848"/>
    <n v="30824.45"/>
    <n v="0"/>
    <x v="3"/>
    <n v="7848"/>
    <n v="27189.56"/>
    <n v="0"/>
  </r>
  <r>
    <s v="202 PLAN RASHODA"/>
    <s v="237 OBRAZOVANJE"/>
    <s v="23705 VISOKO OBRAZOVANJE"/>
    <x v="2"/>
    <x v="26"/>
    <n v="0"/>
    <n v="0"/>
    <n v="0"/>
    <x v="2"/>
    <n v="10000"/>
    <n v="3634.89"/>
    <n v="0"/>
  </r>
  <r>
    <s v="202 PLAN RASHODA"/>
    <s v="237 OBRAZOVANJE"/>
    <s v="23705 VISOKO OBRAZOVANJE"/>
    <x v="2"/>
    <x v="27"/>
    <n v="500"/>
    <n v="19476.27"/>
    <n v="0"/>
    <x v="4"/>
    <n v="0"/>
    <n v="540.32000000000005"/>
    <n v="0"/>
  </r>
  <r>
    <s v="202 PLAN RASHODA"/>
    <s v="237 OBRAZOVANJE"/>
    <s v="23705 VISOKO OBRAZOVANJE"/>
    <x v="2"/>
    <x v="27"/>
    <n v="0"/>
    <n v="0"/>
    <n v="0"/>
    <x v="2"/>
    <n v="500"/>
    <n v="18935.95"/>
    <n v="0"/>
  </r>
  <r>
    <s v="202 PLAN RASHODA"/>
    <s v="237 OBRAZOVANJE"/>
    <s v="23705 VISOKO OBRAZOVANJE"/>
    <x v="2"/>
    <x v="12"/>
    <n v="230900"/>
    <n v="155131.69"/>
    <n v="0"/>
    <x v="5"/>
    <n v="0"/>
    <n v="6071.5"/>
    <n v="0"/>
  </r>
  <r>
    <s v="202 PLAN RASHODA"/>
    <s v="237 OBRAZOVANJE"/>
    <s v="23705 VISOKO OBRAZOVANJE"/>
    <x v="2"/>
    <x v="12"/>
    <n v="0"/>
    <n v="0"/>
    <n v="0"/>
    <x v="3"/>
    <n v="10000"/>
    <n v="9816.76"/>
    <n v="0"/>
  </r>
  <r>
    <s v="202 PLAN RASHODA"/>
    <s v="237 OBRAZOVANJE"/>
    <s v="23705 VISOKO OBRAZOVANJE"/>
    <x v="2"/>
    <x v="12"/>
    <n v="0"/>
    <n v="0"/>
    <n v="0"/>
    <x v="2"/>
    <n v="155900"/>
    <n v="123140.13"/>
    <n v="0"/>
  </r>
  <r>
    <s v="202 PLAN RASHODA"/>
    <s v="237 OBRAZOVANJE"/>
    <s v="23705 VISOKO OBRAZOVANJE"/>
    <x v="2"/>
    <x v="12"/>
    <n v="0"/>
    <n v="0"/>
    <n v="0"/>
    <x v="4"/>
    <n v="65000"/>
    <n v="16103.3"/>
    <n v="0"/>
  </r>
  <r>
    <s v="202 PLAN RASHODA"/>
    <s v="237 OBRAZOVANJE"/>
    <s v="23705 VISOKO OBRAZOVANJE"/>
    <x v="2"/>
    <x v="28"/>
    <n v="38000"/>
    <n v="73181.61"/>
    <n v="0"/>
    <x v="3"/>
    <n v="0"/>
    <n v="70"/>
    <n v="0"/>
  </r>
  <r>
    <s v="202 PLAN RASHODA"/>
    <s v="237 OBRAZOVANJE"/>
    <s v="23705 VISOKO OBRAZOVANJE"/>
    <x v="2"/>
    <x v="28"/>
    <n v="0"/>
    <n v="0"/>
    <n v="0"/>
    <x v="4"/>
    <n v="28000"/>
    <n v="62101.81"/>
    <n v="0"/>
  </r>
  <r>
    <s v="202 PLAN RASHODA"/>
    <s v="237 OBRAZOVANJE"/>
    <s v="23705 VISOKO OBRAZOVANJE"/>
    <x v="2"/>
    <x v="28"/>
    <n v="0"/>
    <n v="0"/>
    <n v="0"/>
    <x v="2"/>
    <n v="10000"/>
    <n v="11009.8"/>
    <n v="0"/>
  </r>
  <r>
    <s v="202 PLAN RASHODA"/>
    <s v="237 OBRAZOVANJE"/>
    <s v="23705 VISOKO OBRAZOVANJE"/>
    <x v="2"/>
    <x v="13"/>
    <n v="18200"/>
    <n v="11478.5"/>
    <n v="0"/>
    <x v="2"/>
    <n v="15000"/>
    <n v="11126"/>
    <n v="0"/>
  </r>
  <r>
    <s v="202 PLAN RASHODA"/>
    <s v="237 OBRAZOVANJE"/>
    <s v="23705 VISOKO OBRAZOVANJE"/>
    <x v="2"/>
    <x v="13"/>
    <n v="0"/>
    <n v="0"/>
    <n v="0"/>
    <x v="3"/>
    <n v="3000"/>
    <n v="0"/>
    <n v="0"/>
  </r>
  <r>
    <s v="202 PLAN RASHODA"/>
    <s v="237 OBRAZOVANJE"/>
    <s v="23705 VISOKO OBRAZOVANJE"/>
    <x v="2"/>
    <x v="13"/>
    <n v="0"/>
    <n v="0"/>
    <n v="0"/>
    <x v="4"/>
    <n v="200"/>
    <n v="352.5"/>
    <n v="0"/>
  </r>
  <r>
    <s v="202 PLAN RASHODA"/>
    <s v="237 OBRAZOVANJE"/>
    <s v="23705 VISOKO OBRAZOVANJE"/>
    <x v="2"/>
    <x v="29"/>
    <n v="288000"/>
    <n v="156373.43"/>
    <n v="0"/>
    <x v="4"/>
    <n v="150000"/>
    <n v="124751.23"/>
    <n v="0"/>
  </r>
  <r>
    <s v="202 PLAN RASHODA"/>
    <s v="237 OBRAZOVANJE"/>
    <s v="23705 VISOKO OBRAZOVANJE"/>
    <x v="2"/>
    <x v="29"/>
    <n v="0"/>
    <n v="0"/>
    <n v="0"/>
    <x v="2"/>
    <n v="120000"/>
    <n v="16296.74"/>
    <n v="0"/>
  </r>
  <r>
    <s v="202 PLAN RASHODA"/>
    <s v="237 OBRAZOVANJE"/>
    <s v="23705 VISOKO OBRAZOVANJE"/>
    <x v="2"/>
    <x v="29"/>
    <n v="0"/>
    <n v="0"/>
    <n v="0"/>
    <x v="3"/>
    <n v="18000"/>
    <n v="15325.46"/>
    <n v="0"/>
  </r>
  <r>
    <s v="202 PLAN RASHODA"/>
    <s v="237 OBRAZOVANJE"/>
    <s v="23705 VISOKO OBRAZOVANJE"/>
    <x v="2"/>
    <x v="30"/>
    <n v="28550"/>
    <n v="24130.33"/>
    <n v="0"/>
    <x v="2"/>
    <n v="28000"/>
    <n v="22034.57"/>
    <n v="0"/>
  </r>
  <r>
    <s v="202 PLAN RASHODA"/>
    <s v="237 OBRAZOVANJE"/>
    <s v="23705 VISOKO OBRAZOVANJE"/>
    <x v="2"/>
    <x v="30"/>
    <n v="0"/>
    <n v="0"/>
    <n v="0"/>
    <x v="4"/>
    <n v="550"/>
    <n v="2095.7600000000002"/>
    <n v="0"/>
  </r>
  <r>
    <s v="202 PLAN RASHODA"/>
    <s v="237 OBRAZOVANJE"/>
    <s v="23705 VISOKO OBRAZOVANJE"/>
    <x v="2"/>
    <x v="14"/>
    <n v="12000"/>
    <n v="16780.54"/>
    <n v="0"/>
    <x v="2"/>
    <n v="12000"/>
    <n v="14784.66"/>
    <n v="0"/>
  </r>
  <r>
    <s v="202 PLAN RASHODA"/>
    <s v="237 OBRAZOVANJE"/>
    <s v="23705 VISOKO OBRAZOVANJE"/>
    <x v="2"/>
    <x v="14"/>
    <n v="0"/>
    <n v="0"/>
    <n v="0"/>
    <x v="4"/>
    <n v="0"/>
    <n v="1812.54"/>
    <n v="0"/>
  </r>
  <r>
    <s v="202 PLAN RASHODA"/>
    <s v="237 OBRAZOVANJE"/>
    <s v="23705 VISOKO OBRAZOVANJE"/>
    <x v="2"/>
    <x v="14"/>
    <n v="0"/>
    <n v="0"/>
    <n v="0"/>
    <x v="3"/>
    <n v="0"/>
    <n v="183.34"/>
    <n v="0"/>
  </r>
  <r>
    <s v="202 PLAN RASHODA"/>
    <s v="237 OBRAZOVANJE"/>
    <s v="23705 VISOKO OBRAZOVANJE"/>
    <x v="2"/>
    <x v="31"/>
    <n v="0"/>
    <n v="111"/>
    <n v="0"/>
    <x v="2"/>
    <n v="0"/>
    <n v="111"/>
    <n v="0"/>
  </r>
  <r>
    <s v="202 PLAN RASHODA"/>
    <s v="237 OBRAZOVANJE"/>
    <s v="23705 VISOKO OBRAZOVANJE"/>
    <x v="2"/>
    <x v="32"/>
    <n v="0"/>
    <n v="299960"/>
    <n v="0"/>
    <x v="2"/>
    <n v="0"/>
    <n v="299960"/>
    <n v="0"/>
  </r>
  <r>
    <s v="202 PLAN RASHODA"/>
    <s v="237 OBRAZOVANJE"/>
    <s v="23705 VISOKO OBRAZOVANJE"/>
    <x v="2"/>
    <x v="15"/>
    <n v="0"/>
    <n v="11400"/>
    <n v="0"/>
    <x v="3"/>
    <n v="0"/>
    <n v="11400"/>
    <n v="0"/>
  </r>
  <r>
    <s v="202 PLAN RASHODA"/>
    <s v="237 OBRAZOVANJE"/>
    <s v="23705 VISOKO OBRAZOVANJE"/>
    <x v="2"/>
    <x v="33"/>
    <n v="30000"/>
    <n v="35661.25"/>
    <n v="0"/>
    <x v="4"/>
    <n v="30000"/>
    <n v="35661.25"/>
    <n v="0"/>
  </r>
  <r>
    <s v="202 PLAN RASHODA"/>
    <s v="237 OBRAZOVANJE"/>
    <s v="23705 VISOKO OBRAZOVANJE"/>
    <x v="2"/>
    <x v="34"/>
    <n v="53000"/>
    <n v="55300"/>
    <n v="0"/>
    <x v="5"/>
    <n v="0"/>
    <n v="1000"/>
    <n v="0"/>
  </r>
  <r>
    <s v="202 PLAN RASHODA"/>
    <s v="237 OBRAZOVANJE"/>
    <s v="23705 VISOKO OBRAZOVANJE"/>
    <x v="2"/>
    <x v="34"/>
    <n v="0"/>
    <n v="0"/>
    <n v="0"/>
    <x v="4"/>
    <n v="27000"/>
    <n v="42000"/>
    <n v="0"/>
  </r>
  <r>
    <s v="202 PLAN RASHODA"/>
    <s v="237 OBRAZOVANJE"/>
    <s v="23705 VISOKO OBRAZOVANJE"/>
    <x v="2"/>
    <x v="34"/>
    <n v="0"/>
    <n v="0"/>
    <n v="0"/>
    <x v="2"/>
    <n v="25000"/>
    <n v="12300"/>
    <n v="0"/>
  </r>
  <r>
    <s v="202 PLAN RASHODA"/>
    <s v="237 OBRAZOVANJE"/>
    <s v="23705 VISOKO OBRAZOVANJE"/>
    <x v="2"/>
    <x v="34"/>
    <n v="0"/>
    <n v="0"/>
    <n v="0"/>
    <x v="3"/>
    <n v="1000"/>
    <n v="0"/>
    <n v="0"/>
  </r>
  <r>
    <s v="202 PLAN RASHODA"/>
    <s v="237 OBRAZOVANJE"/>
    <s v="23705 VISOKO OBRAZOVANJE"/>
    <x v="2"/>
    <x v="35"/>
    <n v="0"/>
    <n v="125.66"/>
    <n v="0"/>
    <x v="2"/>
    <n v="0"/>
    <n v="125.66"/>
    <n v="0"/>
  </r>
  <r>
    <s v="202 PLAN RASHODA"/>
    <s v="237 OBRAZOVANJE"/>
    <s v="23705 VISOKO OBRAZOVANJE"/>
    <x v="2"/>
    <x v="36"/>
    <n v="235000"/>
    <n v="225911.86"/>
    <n v="0"/>
    <x v="3"/>
    <n v="150000"/>
    <n v="143568.75"/>
    <n v="0"/>
  </r>
  <r>
    <s v="202 PLAN RASHODA"/>
    <s v="237 OBRAZOVANJE"/>
    <s v="23705 VISOKO OBRAZOVANJE"/>
    <x v="2"/>
    <x v="36"/>
    <n v="0"/>
    <n v="0"/>
    <n v="0"/>
    <x v="4"/>
    <n v="85000"/>
    <n v="82343.11"/>
    <n v="0"/>
  </r>
  <r>
    <s v="202 PLAN RASHODA"/>
    <s v="237 OBRAZOVANJE"/>
    <s v="23705 VISOKO OBRAZOVANJE"/>
    <x v="2"/>
    <x v="16"/>
    <n v="620000"/>
    <n v="612266.86"/>
    <n v="0"/>
    <x v="6"/>
    <n v="0"/>
    <n v="5954.65"/>
    <n v="0"/>
  </r>
  <r>
    <s v="202 PLAN RASHODA"/>
    <s v="237 OBRAZOVANJE"/>
    <s v="23705 VISOKO OBRAZOVANJE"/>
    <x v="2"/>
    <x v="16"/>
    <n v="0"/>
    <n v="0"/>
    <n v="0"/>
    <x v="4"/>
    <n v="520000"/>
    <n v="557022.62"/>
    <n v="0"/>
  </r>
  <r>
    <s v="202 PLAN RASHODA"/>
    <s v="237 OBRAZOVANJE"/>
    <s v="23705 VISOKO OBRAZOVANJE"/>
    <x v="2"/>
    <x v="16"/>
    <n v="0"/>
    <n v="0"/>
    <n v="0"/>
    <x v="3"/>
    <n v="15000"/>
    <n v="14812.5"/>
    <n v="0"/>
  </r>
  <r>
    <s v="202 PLAN RASHODA"/>
    <s v="237 OBRAZOVANJE"/>
    <s v="23705 VISOKO OBRAZOVANJE"/>
    <x v="2"/>
    <x v="16"/>
    <n v="0"/>
    <n v="0"/>
    <n v="0"/>
    <x v="5"/>
    <n v="45000"/>
    <n v="0"/>
    <n v="0"/>
  </r>
  <r>
    <s v="202 PLAN RASHODA"/>
    <s v="237 OBRAZOVANJE"/>
    <s v="23705 VISOKO OBRAZOVANJE"/>
    <x v="2"/>
    <x v="16"/>
    <n v="0"/>
    <n v="0"/>
    <n v="0"/>
    <x v="2"/>
    <n v="40000"/>
    <n v="34477.089999999997"/>
    <n v="0"/>
  </r>
  <r>
    <s v="202 PLAN RASHODA"/>
    <s v="237 OBRAZOVANJE"/>
    <s v="23705 VISOKO OBRAZOVANJE"/>
    <x v="2"/>
    <x v="37"/>
    <n v="25000"/>
    <n v="21295.89"/>
    <n v="0"/>
    <x v="2"/>
    <n v="15000"/>
    <n v="12154.63"/>
    <n v="0"/>
  </r>
  <r>
    <s v="202 PLAN RASHODA"/>
    <s v="237 OBRAZOVANJE"/>
    <s v="23705 VISOKO OBRAZOVANJE"/>
    <x v="2"/>
    <x v="37"/>
    <n v="0"/>
    <n v="0"/>
    <n v="0"/>
    <x v="4"/>
    <n v="10000"/>
    <n v="9141.26"/>
    <n v="0"/>
  </r>
  <r>
    <s v="202 PLAN RASHODA"/>
    <s v="237 OBRAZOVANJE"/>
    <s v="23705 VISOKO OBRAZOVANJE"/>
    <x v="2"/>
    <x v="38"/>
    <n v="38000"/>
    <n v="30927.32"/>
    <n v="0"/>
    <x v="4"/>
    <n v="30000"/>
    <n v="29466.880000000001"/>
    <n v="0"/>
  </r>
  <r>
    <s v="202 PLAN RASHODA"/>
    <s v="237 OBRAZOVANJE"/>
    <s v="23705 VISOKO OBRAZOVANJE"/>
    <x v="2"/>
    <x v="38"/>
    <n v="0"/>
    <n v="0"/>
    <n v="0"/>
    <x v="2"/>
    <n v="8000"/>
    <n v="1460.44"/>
    <n v="0"/>
  </r>
  <r>
    <s v="202 PLAN RASHODA"/>
    <s v="237 OBRAZOVANJE"/>
    <s v="23705 VISOKO OBRAZOVANJE"/>
    <x v="2"/>
    <x v="39"/>
    <n v="300000"/>
    <n v="379950.03"/>
    <n v="0"/>
    <x v="4"/>
    <n v="300000"/>
    <n v="253844.97"/>
    <n v="0"/>
  </r>
  <r>
    <s v="202 PLAN RASHODA"/>
    <s v="237 OBRAZOVANJE"/>
    <s v="23705 VISOKO OBRAZOVANJE"/>
    <x v="2"/>
    <x v="39"/>
    <n v="0"/>
    <n v="0"/>
    <n v="0"/>
    <x v="3"/>
    <n v="0"/>
    <n v="126105.06"/>
    <n v="0"/>
  </r>
  <r>
    <s v="202 PLAN RASHODA"/>
    <s v="237 OBRAZOVANJE"/>
    <s v="23705 VISOKO OBRAZOVANJE"/>
    <x v="2"/>
    <x v="40"/>
    <n v="60000"/>
    <n v="53413.38"/>
    <n v="0"/>
    <x v="4"/>
    <n v="60000"/>
    <n v="53413.38"/>
    <n v="0"/>
  </r>
  <r>
    <s v="202 PLAN RASHODA"/>
    <s v="237 OBRAZOVANJE"/>
    <s v="23705 VISOKO OBRAZOVANJE"/>
    <x v="2"/>
    <x v="41"/>
    <n v="133000"/>
    <n v="0"/>
    <n v="0"/>
    <x v="3"/>
    <n v="125000"/>
    <n v="0"/>
    <n v="0"/>
  </r>
  <r>
    <s v="202 PLAN RASHODA"/>
    <s v="237 OBRAZOVANJE"/>
    <s v="23705 VISOKO OBRAZOVANJE"/>
    <x v="2"/>
    <x v="41"/>
    <n v="0"/>
    <n v="0"/>
    <n v="0"/>
    <x v="6"/>
    <n v="8000"/>
    <n v="0"/>
    <n v="0"/>
  </r>
  <r>
    <s v="202 PLAN RASHODA"/>
    <s v="237 OBRAZOVANJE"/>
    <s v="23705 VISOKO OBRAZOVANJE"/>
    <x v="2"/>
    <x v="42"/>
    <n v="18000"/>
    <n v="17525"/>
    <n v="0"/>
    <x v="4"/>
    <n v="18000"/>
    <n v="17525"/>
    <n v="0"/>
  </r>
  <r>
    <s v="202 PLAN RASHODA"/>
    <s v="237 OBRAZOVANJE"/>
    <s v="23705 VISOKO OBRAZOVANJE"/>
    <x v="2"/>
    <x v="43"/>
    <n v="48900"/>
    <n v="56426.73"/>
    <n v="0"/>
    <x v="5"/>
    <n v="0"/>
    <n v="9168.2000000000007"/>
    <n v="0"/>
  </r>
  <r>
    <s v="202 PLAN RASHODA"/>
    <s v="237 OBRAZOVANJE"/>
    <s v="23705 VISOKO OBRAZOVANJE"/>
    <x v="2"/>
    <x v="43"/>
    <n v="0"/>
    <n v="0"/>
    <n v="0"/>
    <x v="4"/>
    <n v="40000"/>
    <n v="46838.53"/>
    <n v="0"/>
  </r>
  <r>
    <s v="202 PLAN RASHODA"/>
    <s v="237 OBRAZOVANJE"/>
    <s v="23705 VISOKO OBRAZOVANJE"/>
    <x v="2"/>
    <x v="43"/>
    <n v="0"/>
    <n v="0"/>
    <n v="0"/>
    <x v="3"/>
    <n v="4000"/>
    <n v="0"/>
    <n v="0"/>
  </r>
  <r>
    <s v="202 PLAN RASHODA"/>
    <s v="237 OBRAZOVANJE"/>
    <s v="23705 VISOKO OBRAZOVANJE"/>
    <x v="2"/>
    <x v="43"/>
    <n v="0"/>
    <n v="0"/>
    <n v="0"/>
    <x v="2"/>
    <n v="4900"/>
    <n v="420"/>
    <n v="0"/>
  </r>
  <r>
    <s v="202 PLAN RASHODA"/>
    <s v="237 OBRAZOVANJE"/>
    <s v="23705 VISOKO OBRAZOVANJE"/>
    <x v="2"/>
    <x v="44"/>
    <n v="0"/>
    <n v="15000"/>
    <n v="0"/>
    <x v="2"/>
    <n v="0"/>
    <n v="2750"/>
    <n v="0"/>
  </r>
  <r>
    <s v="202 PLAN RASHODA"/>
    <s v="237 OBRAZOVANJE"/>
    <s v="23705 VISOKO OBRAZOVANJE"/>
    <x v="2"/>
    <x v="44"/>
    <n v="0"/>
    <n v="0"/>
    <n v="0"/>
    <x v="4"/>
    <n v="0"/>
    <n v="12250"/>
    <n v="0"/>
  </r>
  <r>
    <s v="202 PLAN RASHODA"/>
    <s v="237 OBRAZOVANJE"/>
    <s v="23705 VISOKO OBRAZOVANJE"/>
    <x v="3"/>
    <x v="0"/>
    <n v="1435000"/>
    <n v="1434365.27"/>
    <n v="0"/>
    <x v="1"/>
    <n v="1435000"/>
    <n v="1434365.27"/>
    <n v="0"/>
  </r>
  <r>
    <s v="202 PLAN RASHODA"/>
    <s v="237 OBRAZOVANJE"/>
    <s v="23705 VISOKO OBRAZOVANJE"/>
    <x v="3"/>
    <x v="2"/>
    <n v="223000"/>
    <n v="222326.61"/>
    <n v="0"/>
    <x v="1"/>
    <n v="223000"/>
    <n v="222326.61"/>
    <n v="0"/>
  </r>
  <r>
    <s v="202 PLAN RASHODA"/>
    <s v="237 OBRAZOVANJE"/>
    <s v="23705 VISOKO OBRAZOVANJE"/>
    <x v="3"/>
    <x v="3"/>
    <n v="24000"/>
    <n v="24384.16"/>
    <n v="0"/>
    <x v="1"/>
    <n v="24000"/>
    <n v="24384.16"/>
    <n v="0"/>
  </r>
  <r>
    <s v="202 PLAN RASHODA"/>
    <s v="237 OBRAZOVANJE"/>
    <s v="23705 VISOKO OBRAZOVANJE"/>
    <x v="3"/>
    <x v="4"/>
    <n v="26000"/>
    <n v="32659.91"/>
    <n v="0"/>
    <x v="1"/>
    <n v="26000"/>
    <n v="32659.91"/>
    <n v="0"/>
  </r>
  <r>
    <s v="202 PLAN RASHODA"/>
    <s v="237 OBRAZOVANJE"/>
    <s v="23705 VISOKO OBRAZOVANJE"/>
    <x v="3"/>
    <x v="6"/>
    <n v="35000"/>
    <n v="46247.5"/>
    <n v="0"/>
    <x v="1"/>
    <n v="35000"/>
    <n v="46247.5"/>
    <n v="0"/>
  </r>
  <r>
    <s v="202 PLAN RASHODA"/>
    <s v="237 OBRAZOVANJE"/>
    <s v="23705 VISOKO OBRAZOVANJE"/>
    <x v="3"/>
    <x v="7"/>
    <n v="82000"/>
    <n v="82935.649999999994"/>
    <n v="0"/>
    <x v="1"/>
    <n v="82000"/>
    <n v="82935.649999999994"/>
    <n v="0"/>
  </r>
  <r>
    <s v="202 PLAN RASHODA"/>
    <s v="237 OBRAZOVANJE"/>
    <s v="23705 VISOKO OBRAZOVANJE"/>
    <x v="3"/>
    <x v="18"/>
    <n v="0"/>
    <n v="642.83000000000004"/>
    <n v="0"/>
    <x v="1"/>
    <n v="0"/>
    <n v="642.83000000000004"/>
    <n v="0"/>
  </r>
  <r>
    <s v="202 PLAN RASHODA"/>
    <s v="237 OBRAZOVANJE"/>
    <s v="23705 VISOKO OBRAZOVANJE"/>
    <x v="3"/>
    <x v="19"/>
    <n v="354209"/>
    <n v="397719.01"/>
    <n v="0"/>
    <x v="1"/>
    <n v="354209"/>
    <n v="397719.01"/>
    <n v="0"/>
  </r>
  <r>
    <s v="202 PLAN RASHODA"/>
    <s v="237 OBRAZOVANJE"/>
    <s v="23705 VISOKO OBRAZOVANJE"/>
    <x v="3"/>
    <x v="20"/>
    <n v="10000"/>
    <n v="7325.63"/>
    <n v="0"/>
    <x v="1"/>
    <n v="10000"/>
    <n v="7325.63"/>
    <n v="0"/>
  </r>
  <r>
    <s v="202 PLAN RASHODA"/>
    <s v="237 OBRAZOVANJE"/>
    <s v="23705 VISOKO OBRAZOVANJE"/>
    <x v="3"/>
    <x v="21"/>
    <n v="6000"/>
    <n v="4407.88"/>
    <n v="0"/>
    <x v="1"/>
    <n v="6000"/>
    <n v="4407.88"/>
    <n v="0"/>
  </r>
  <r>
    <s v="202 PLAN RASHODA"/>
    <s v="237 OBRAZOVANJE"/>
    <s v="23705 VISOKO OBRAZOVANJE"/>
    <x v="3"/>
    <x v="8"/>
    <n v="35000"/>
    <n v="35198.480000000003"/>
    <n v="0"/>
    <x v="1"/>
    <n v="35000"/>
    <n v="35198.480000000003"/>
    <n v="0"/>
  </r>
  <r>
    <s v="202 PLAN RASHODA"/>
    <s v="237 OBRAZOVANJE"/>
    <s v="23705 VISOKO OBRAZOVANJE"/>
    <x v="3"/>
    <x v="22"/>
    <n v="75000"/>
    <n v="18755.009999999998"/>
    <n v="0"/>
    <x v="1"/>
    <n v="75000"/>
    <n v="18755.009999999998"/>
    <n v="0"/>
  </r>
  <r>
    <s v="202 PLAN RASHODA"/>
    <s v="237 OBRAZOVANJE"/>
    <s v="23705 VISOKO OBRAZOVANJE"/>
    <x v="3"/>
    <x v="23"/>
    <n v="60000"/>
    <n v="75251.87"/>
    <n v="0"/>
    <x v="1"/>
    <n v="60000"/>
    <n v="75251.87"/>
    <n v="0"/>
  </r>
  <r>
    <s v="202 PLAN RASHODA"/>
    <s v="237 OBRAZOVANJE"/>
    <s v="23705 VISOKO OBRAZOVANJE"/>
    <x v="3"/>
    <x v="24"/>
    <n v="119791"/>
    <n v="183354.2"/>
    <n v="0"/>
    <x v="1"/>
    <n v="119791"/>
    <n v="183354.2"/>
    <n v="0"/>
  </r>
  <r>
    <s v="202 PLAN RASHODA"/>
    <s v="237 OBRAZOVANJE"/>
    <s v="23705 VISOKO OBRAZOVANJE"/>
    <x v="3"/>
    <x v="9"/>
    <n v="45000"/>
    <n v="52119.5"/>
    <n v="0"/>
    <x v="1"/>
    <n v="45000"/>
    <n v="52119.5"/>
    <n v="0"/>
  </r>
  <r>
    <s v="202 PLAN RASHODA"/>
    <s v="237 OBRAZOVANJE"/>
    <s v="23705 VISOKO OBRAZOVANJE"/>
    <x v="3"/>
    <x v="10"/>
    <n v="500000"/>
    <n v="504470.13"/>
    <n v="0"/>
    <x v="1"/>
    <n v="500000"/>
    <n v="504470.13"/>
    <n v="0"/>
  </r>
  <r>
    <s v="202 PLAN RASHODA"/>
    <s v="237 OBRAZOVANJE"/>
    <s v="23705 VISOKO OBRAZOVANJE"/>
    <x v="3"/>
    <x v="25"/>
    <n v="70000"/>
    <n v="70204.59"/>
    <n v="0"/>
    <x v="1"/>
    <n v="70000"/>
    <n v="70204.59"/>
    <n v="0"/>
  </r>
  <r>
    <s v="202 PLAN RASHODA"/>
    <s v="237 OBRAZOVANJE"/>
    <s v="23705 VISOKO OBRAZOVANJE"/>
    <x v="3"/>
    <x v="11"/>
    <n v="0"/>
    <n v="450"/>
    <n v="0"/>
    <x v="1"/>
    <n v="0"/>
    <n v="450"/>
    <n v="0"/>
  </r>
  <r>
    <s v="202 PLAN RASHODA"/>
    <s v="237 OBRAZOVANJE"/>
    <s v="23705 VISOKO OBRAZOVANJE"/>
    <x v="3"/>
    <x v="27"/>
    <n v="120000"/>
    <n v="92747"/>
    <n v="0"/>
    <x v="1"/>
    <n v="120000"/>
    <n v="92747"/>
    <n v="0"/>
  </r>
  <r>
    <s v="202 PLAN RASHODA"/>
    <s v="237 OBRAZOVANJE"/>
    <s v="23705 VISOKO OBRAZOVANJE"/>
    <x v="3"/>
    <x v="12"/>
    <n v="40000"/>
    <n v="0"/>
    <n v="0"/>
    <x v="1"/>
    <n v="40000"/>
    <n v="0"/>
    <n v="0"/>
  </r>
  <r>
    <s v="202 PLAN RASHODA"/>
    <s v="237 OBRAZOVANJE"/>
    <s v="23705 VISOKO OBRAZOVANJE"/>
    <x v="3"/>
    <x v="28"/>
    <n v="20000"/>
    <n v="9756.5"/>
    <n v="0"/>
    <x v="1"/>
    <n v="20000"/>
    <n v="9756.5"/>
    <n v="0"/>
  </r>
  <r>
    <s v="202 PLAN RASHODA"/>
    <s v="237 OBRAZOVANJE"/>
    <s v="23705 VISOKO OBRAZOVANJE"/>
    <x v="3"/>
    <x v="13"/>
    <n v="0"/>
    <n v="362.5"/>
    <n v="0"/>
    <x v="1"/>
    <n v="0"/>
    <n v="362.5"/>
    <n v="0"/>
  </r>
  <r>
    <s v="202 PLAN RASHODA"/>
    <s v="237 OBRAZOVANJE"/>
    <s v="23705 VISOKO OBRAZOVANJE"/>
    <x v="3"/>
    <x v="29"/>
    <n v="100000"/>
    <n v="97993.5"/>
    <n v="0"/>
    <x v="1"/>
    <n v="100000"/>
    <n v="97993.5"/>
    <n v="0"/>
  </r>
  <r>
    <s v="202 PLAN RASHODA"/>
    <s v="237 OBRAZOVANJE"/>
    <s v="23705 VISOKO OBRAZOVANJE"/>
    <x v="3"/>
    <x v="30"/>
    <n v="20000"/>
    <n v="16903.27"/>
    <n v="0"/>
    <x v="1"/>
    <n v="20000"/>
    <n v="16903.27"/>
    <n v="0"/>
  </r>
  <r>
    <s v="202 PLAN RASHODA"/>
    <s v="238 ZNANOST I TEHNOLOŠKI RAZVOJ"/>
    <s v="23801 ULAGANJE U ZNANSTVENO ISTRAŽIVAČKU DJELATNOST"/>
    <x v="4"/>
    <x v="2"/>
    <n v="0"/>
    <n v="137.27000000000001"/>
    <n v="0"/>
    <x v="4"/>
    <n v="0"/>
    <n v="137.27000000000001"/>
    <n v="0"/>
  </r>
  <r>
    <s v="202 PLAN RASHODA"/>
    <s v="238 ZNANOST I TEHNOLOŠKI RAZVOJ"/>
    <s v="23801 ULAGANJE U ZNANSTVENO ISTRAŽIVAČKU DJELATNOST"/>
    <x v="4"/>
    <x v="4"/>
    <n v="60342"/>
    <n v="69747.48"/>
    <n v="0"/>
    <x v="2"/>
    <n v="0"/>
    <n v="0"/>
    <n v="0"/>
  </r>
  <r>
    <s v="202 PLAN RASHODA"/>
    <s v="238 ZNANOST I TEHNOLOŠKI RAZVOJ"/>
    <s v="23801 ULAGANJE U ZNANSTVENO ISTRAŽIVAČKU DJELATNOST"/>
    <x v="4"/>
    <x v="4"/>
    <n v="0"/>
    <n v="0"/>
    <n v="0"/>
    <x v="4"/>
    <n v="42000"/>
    <n v="41748.839999999997"/>
    <n v="0"/>
  </r>
  <r>
    <s v="202 PLAN RASHODA"/>
    <s v="238 ZNANOST I TEHNOLOŠKI RAZVOJ"/>
    <s v="23801 ULAGANJE U ZNANSTVENO ISTRAŽIVAČKU DJELATNOST"/>
    <x v="4"/>
    <x v="4"/>
    <n v="0"/>
    <n v="0"/>
    <n v="0"/>
    <x v="1"/>
    <n v="18342"/>
    <n v="27998.639999999999"/>
    <n v="0"/>
  </r>
  <r>
    <s v="202 PLAN RASHODA"/>
    <s v="238 ZNANOST I TEHNOLOŠKI RAZVOJ"/>
    <s v="23801 ULAGANJE U ZNANSTVENO ISTRAŽIVAČKU DJELATNOST"/>
    <x v="4"/>
    <x v="6"/>
    <n v="19359"/>
    <n v="22492.11"/>
    <n v="0"/>
    <x v="4"/>
    <n v="4000"/>
    <n v="3000"/>
    <n v="0"/>
  </r>
  <r>
    <s v="202 PLAN RASHODA"/>
    <s v="238 ZNANOST I TEHNOLOŠKI RAZVOJ"/>
    <s v="23801 ULAGANJE U ZNANSTVENO ISTRAŽIVAČKU DJELATNOST"/>
    <x v="4"/>
    <x v="6"/>
    <n v="0"/>
    <n v="0"/>
    <n v="0"/>
    <x v="1"/>
    <n v="15359"/>
    <n v="19492.11"/>
    <n v="0"/>
  </r>
  <r>
    <s v="202 PLAN RASHODA"/>
    <s v="238 ZNANOST I TEHNOLOŠKI RAZVOJ"/>
    <s v="23801 ULAGANJE U ZNANSTVENO ISTRAŽIVAČKU DJELATNOST"/>
    <x v="4"/>
    <x v="7"/>
    <n v="2403"/>
    <n v="2116.54"/>
    <n v="0"/>
    <x v="1"/>
    <n v="403"/>
    <n v="403.86"/>
    <n v="0"/>
  </r>
  <r>
    <s v="202 PLAN RASHODA"/>
    <s v="238 ZNANOST I TEHNOLOŠKI RAZVOJ"/>
    <s v="23801 ULAGANJE U ZNANSTVENO ISTRAŽIVAČKU DJELATNOST"/>
    <x v="4"/>
    <x v="7"/>
    <n v="0"/>
    <n v="0"/>
    <n v="0"/>
    <x v="4"/>
    <n v="2000"/>
    <n v="1712.68"/>
    <n v="0"/>
  </r>
  <r>
    <s v="202 PLAN RASHODA"/>
    <s v="238 ZNANOST I TEHNOLOŠKI RAZVOJ"/>
    <s v="23801 ULAGANJE U ZNANSTVENO ISTRAŽIVAČKU DJELATNOST"/>
    <x v="4"/>
    <x v="23"/>
    <n v="0"/>
    <n v="18750"/>
    <n v="0"/>
    <x v="4"/>
    <n v="0"/>
    <n v="18750"/>
    <n v="0"/>
  </r>
  <r>
    <s v="202 PLAN RASHODA"/>
    <s v="238 ZNANOST I TEHNOLOŠKI RAZVOJ"/>
    <s v="23801 ULAGANJE U ZNANSTVENO ISTRAŽIVAČKU DJELATNOST"/>
    <x v="4"/>
    <x v="9"/>
    <n v="2548"/>
    <n v="2548"/>
    <n v="0"/>
    <x v="1"/>
    <n v="2548"/>
    <n v="2548"/>
    <n v="0"/>
  </r>
  <r>
    <s v="202 PLAN RASHODA"/>
    <s v="238 ZNANOST I TEHNOLOŠKI RAZVOJ"/>
    <s v="23801 ULAGANJE U ZNANSTVENO ISTRAŽIVAČKU DJELATNOST"/>
    <x v="4"/>
    <x v="10"/>
    <n v="20476"/>
    <n v="23564.49"/>
    <n v="0"/>
    <x v="1"/>
    <n v="7476"/>
    <n v="10686.68"/>
    <n v="0"/>
  </r>
  <r>
    <s v="202 PLAN RASHODA"/>
    <s v="238 ZNANOST I TEHNOLOŠKI RAZVOJ"/>
    <s v="23801 ULAGANJE U ZNANSTVENO ISTRAŽIVAČKU DJELATNOST"/>
    <x v="4"/>
    <x v="10"/>
    <n v="0"/>
    <n v="0"/>
    <n v="0"/>
    <x v="2"/>
    <n v="10000"/>
    <n v="10000"/>
    <n v="0"/>
  </r>
  <r>
    <s v="202 PLAN RASHODA"/>
    <s v="238 ZNANOST I TEHNOLOŠKI RAZVOJ"/>
    <s v="23801 ULAGANJE U ZNANSTVENO ISTRAŽIVAČKU DJELATNOST"/>
    <x v="4"/>
    <x v="10"/>
    <n v="0"/>
    <n v="0"/>
    <n v="0"/>
    <x v="4"/>
    <n v="3000"/>
    <n v="2877.81"/>
    <n v="0"/>
  </r>
  <r>
    <s v="202 PLAN RASHODA"/>
    <s v="238 ZNANOST I TEHNOLOŠKI RAZVOJ"/>
    <s v="23801 ULAGANJE U ZNANSTVENO ISTRAŽIVAČKU DJELATNOST"/>
    <x v="4"/>
    <x v="11"/>
    <n v="28412"/>
    <n v="9412.5"/>
    <n v="0"/>
    <x v="1"/>
    <n v="9412"/>
    <n v="9412.5"/>
    <n v="0"/>
  </r>
  <r>
    <s v="202 PLAN RASHODA"/>
    <s v="238 ZNANOST I TEHNOLOŠKI RAZVOJ"/>
    <s v="23801 ULAGANJE U ZNANSTVENO ISTRAŽIVAČKU DJELATNOST"/>
    <x v="4"/>
    <x v="11"/>
    <n v="0"/>
    <n v="0"/>
    <n v="0"/>
    <x v="4"/>
    <n v="19000"/>
    <n v="0"/>
    <n v="0"/>
  </r>
  <r>
    <s v="202 PLAN RASHODA"/>
    <s v="238 ZNANOST I TEHNOLOŠKI RAZVOJ"/>
    <s v="23801 ULAGANJE U ZNANSTVENO ISTRAŽIVAČKU DJELATNOST"/>
    <x v="4"/>
    <x v="27"/>
    <n v="0"/>
    <n v="190"/>
    <n v="0"/>
    <x v="4"/>
    <n v="0"/>
    <n v="190"/>
    <n v="0"/>
  </r>
  <r>
    <s v="202 PLAN RASHODA"/>
    <s v="238 ZNANOST I TEHNOLOŠKI RAZVOJ"/>
    <s v="23801 ULAGANJE U ZNANSTVENO ISTRAŽIVAČKU DJELATNOST"/>
    <x v="4"/>
    <x v="12"/>
    <n v="1500"/>
    <n v="255"/>
    <n v="0"/>
    <x v="4"/>
    <n v="1500"/>
    <n v="255"/>
    <n v="0"/>
  </r>
  <r>
    <s v="202 PLAN RASHODA"/>
    <s v="238 ZNANOST I TEHNOLOŠKI RAZVOJ"/>
    <s v="23801 ULAGANJE U ZNANSTVENO ISTRAŽIVAČKU DJELATNOST"/>
    <x v="4"/>
    <x v="28"/>
    <n v="1000"/>
    <n v="347.54"/>
    <n v="0"/>
    <x v="4"/>
    <n v="1000"/>
    <n v="347.54"/>
    <n v="0"/>
  </r>
  <r>
    <s v="202 PLAN RASHODA"/>
    <s v="238 ZNANOST I TEHNOLOŠKI RAZVOJ"/>
    <s v="23801 ULAGANJE U ZNANSTVENO ISTRAŽIVAČKU DJELATNOST"/>
    <x v="4"/>
    <x v="30"/>
    <n v="130"/>
    <n v="130"/>
    <n v="0"/>
    <x v="1"/>
    <n v="130"/>
    <n v="130"/>
    <n v="0"/>
  </r>
  <r>
    <s v="202 PLAN RASHODA"/>
    <s v="238 ZNANOST I TEHNOLOŠKI RAZVOJ"/>
    <s v="23801 ULAGANJE U ZNANSTVENO ISTRAŽIVAČKU DJELATNOST"/>
    <x v="4"/>
    <x v="14"/>
    <n v="0"/>
    <n v="4.1500000000000004"/>
    <n v="0"/>
    <x v="4"/>
    <n v="0"/>
    <n v="4.1500000000000004"/>
    <n v="0"/>
  </r>
  <r>
    <s v="202 PLAN RASHODA"/>
    <s v="238 ZNANOST I TEHNOLOŠKI RAZVOJ"/>
    <s v="23801 ULAGANJE U ZNANSTVENO ISTRAŽIVAČKU DJELATNOST"/>
    <x v="4"/>
    <x v="16"/>
    <n v="62121"/>
    <n v="118316.91"/>
    <n v="0"/>
    <x v="1"/>
    <n v="37121"/>
    <n v="79486.16"/>
    <n v="0"/>
  </r>
  <r>
    <s v="202 PLAN RASHODA"/>
    <s v="238 ZNANOST I TEHNOLOŠKI RAZVOJ"/>
    <s v="23801 ULAGANJE U ZNANSTVENO ISTRAŽIVAČKU DJELATNOST"/>
    <x v="4"/>
    <x v="16"/>
    <n v="0"/>
    <n v="0"/>
    <n v="0"/>
    <x v="4"/>
    <n v="25000"/>
    <n v="38830.75"/>
    <n v="0"/>
  </r>
  <r>
    <s v="202 PLAN RASHODA"/>
    <s v="238 ZNANOST I TEHNOLOŠKI RAZVOJ"/>
    <s v="23801 ULAGANJE U ZNANSTVENO ISTRAŽIVAČKU DJELATNOST"/>
    <x v="4"/>
    <x v="41"/>
    <n v="89209"/>
    <n v="0"/>
    <n v="0"/>
    <x v="1"/>
    <n v="89209"/>
    <n v="0"/>
    <n v="0"/>
  </r>
  <r>
    <s v="202 PLAN RASHODA"/>
    <s v="238 ZNANOST I TEHNOLOŠKI RAZVOJ"/>
    <s v="23801 ULAGANJE U ZNANSTVENO ISTRAŽIVAČKU DJELATNOST"/>
    <x v="4"/>
    <x v="43"/>
    <n v="1500"/>
    <n v="0"/>
    <n v="0"/>
    <x v="4"/>
    <n v="1500"/>
    <n v="0"/>
    <n v="0"/>
  </r>
  <r>
    <s v="202 PLAN RASHODA"/>
    <s v="238 ZNANOST I TEHNOLOŠKI RAZVOJ"/>
    <s v="23801 ULAGANJE U ZNANSTVENO ISTRAŽIVAČKU DJELATNOST"/>
    <x v="5"/>
    <x v="0"/>
    <n v="18000"/>
    <n v="17954.89"/>
    <n v="0"/>
    <x v="2"/>
    <n v="18000"/>
    <n v="14912.57"/>
    <n v="0"/>
  </r>
  <r>
    <s v="202 PLAN RASHODA"/>
    <s v="238 ZNANOST I TEHNOLOŠKI RAZVOJ"/>
    <s v="23801 ULAGANJE U ZNANSTVENO ISTRAŽIVAČKU DJELATNOST"/>
    <x v="5"/>
    <x v="0"/>
    <n v="0"/>
    <n v="0"/>
    <n v="0"/>
    <x v="3"/>
    <n v="0"/>
    <n v="3042.32"/>
    <n v="0"/>
  </r>
  <r>
    <s v="202 PLAN RASHODA"/>
    <s v="238 ZNANOST I TEHNOLOŠKI RAZVOJ"/>
    <s v="23801 ULAGANJE U ZNANSTVENO ISTRAŽIVAČKU DJELATNOST"/>
    <x v="5"/>
    <x v="2"/>
    <n v="2750"/>
    <n v="2783"/>
    <n v="0"/>
    <x v="2"/>
    <n v="2750"/>
    <n v="2783"/>
    <n v="0"/>
  </r>
  <r>
    <s v="202 PLAN RASHODA"/>
    <s v="238 ZNANOST I TEHNOLOŠKI RAZVOJ"/>
    <s v="23801 ULAGANJE U ZNANSTVENO ISTRAŽIVAČKU DJELATNOST"/>
    <x v="5"/>
    <x v="3"/>
    <n v="300"/>
    <n v="305.26"/>
    <n v="0"/>
    <x v="2"/>
    <n v="300"/>
    <n v="305.26"/>
    <n v="0"/>
  </r>
  <r>
    <s v="202 PLAN RASHODA"/>
    <s v="238 ZNANOST I TEHNOLOŠKI RAZVOJ"/>
    <s v="23801 ULAGANJE U ZNANSTVENO ISTRAŽIVAČKU DJELATNOST"/>
    <x v="5"/>
    <x v="10"/>
    <n v="14000"/>
    <n v="28312.21"/>
    <n v="0"/>
    <x v="2"/>
    <n v="3591"/>
    <n v="0"/>
    <n v="0"/>
  </r>
  <r>
    <s v="202 PLAN RASHODA"/>
    <s v="238 ZNANOST I TEHNOLOŠKI RAZVOJ"/>
    <s v="23801 ULAGANJE U ZNANSTVENO ISTRAŽIVAČKU DJELATNOST"/>
    <x v="5"/>
    <x v="10"/>
    <n v="0"/>
    <n v="0"/>
    <n v="0"/>
    <x v="3"/>
    <n v="10409"/>
    <n v="28312.21"/>
    <n v="0"/>
  </r>
  <r>
    <s v="202 PLAN RASHODA"/>
    <s v="238 ZNANOST I TEHNOLOŠKI RAZVOJ"/>
    <s v="23801 ULAGANJE U ZNANSTVENO ISTRAŽIVAČKU DJELATNOST"/>
    <x v="5"/>
    <x v="11"/>
    <n v="21000"/>
    <n v="21025"/>
    <n v="0"/>
    <x v="3"/>
    <n v="21000"/>
    <n v="0"/>
    <n v="0"/>
  </r>
  <r>
    <s v="202 PLAN RASHODA"/>
    <s v="238 ZNANOST I TEHNOLOŠKI RAZVOJ"/>
    <s v="23801 ULAGANJE U ZNANSTVENO ISTRAŽIVAČKU DJELATNOST"/>
    <x v="5"/>
    <x v="11"/>
    <n v="0"/>
    <n v="0"/>
    <n v="0"/>
    <x v="2"/>
    <n v="0"/>
    <n v="21025"/>
    <n v="0"/>
  </r>
  <r>
    <s v="202 PLAN RASHODA"/>
    <s v="238 ZNANOST I TEHNOLOŠKI RAZVOJ"/>
    <s v="23801 ULAGANJE U ZNANSTVENO ISTRAŽIVAČKU DJELATNOST"/>
    <x v="6"/>
    <x v="9"/>
    <n v="0"/>
    <n v="10900"/>
    <n v="0"/>
    <x v="2"/>
    <n v="0"/>
    <n v="10900"/>
    <n v="0"/>
  </r>
  <r>
    <s v="202 PLAN RASHODA"/>
    <s v="238 ZNANOST I TEHNOLOŠKI RAZVOJ"/>
    <s v="23801 ULAGANJE U ZNANSTVENO ISTRAŽIVAČKU DJELATNOST"/>
    <x v="6"/>
    <x v="10"/>
    <n v="0"/>
    <n v="785.81"/>
    <n v="0"/>
    <x v="2"/>
    <n v="0"/>
    <n v="785.81"/>
    <n v="0"/>
  </r>
  <r>
    <s v="202 PLAN RASHODA"/>
    <s v="238 ZNANOST I TEHNOLOŠKI RAZVOJ"/>
    <s v="23801 ULAGANJE U ZNANSTVENO ISTRAŽIVAČKU DJELATNOST"/>
    <x v="6"/>
    <x v="26"/>
    <n v="0"/>
    <n v="13999.11"/>
    <n v="0"/>
    <x v="2"/>
    <n v="0"/>
    <n v="13999.11"/>
    <n v="0"/>
  </r>
  <r>
    <s v="202 PLAN RASHODA"/>
    <s v="238 ZNANOST I TEHNOLOŠKI RAZVOJ"/>
    <s v="23801 ULAGANJE U ZNANSTVENO ISTRAŽIVAČKU DJELATNOST"/>
    <x v="6"/>
    <x v="12"/>
    <n v="0"/>
    <n v="127746.4"/>
    <n v="0"/>
    <x v="2"/>
    <n v="0"/>
    <n v="127746.4"/>
    <n v="0"/>
  </r>
  <r>
    <s v="202 PLAN RASHODA"/>
    <s v="238 ZNANOST I TEHNOLOŠKI RAZVOJ"/>
    <s v="23801 ULAGANJE U ZNANSTVENO ISTRAŽIVAČKU DJELATNOST"/>
    <x v="6"/>
    <x v="14"/>
    <n v="0"/>
    <n v="5.39"/>
    <n v="0"/>
    <x v="2"/>
    <n v="0"/>
    <n v="5.39"/>
    <n v="0"/>
  </r>
  <r>
    <s v="202 PLAN RASHODA"/>
    <s v="238 ZNANOST I TEHNOLOŠKI RAZVOJ"/>
    <s v="23801 ULAGANJE U ZNANSTVENO ISTRAŽIVAČKU DJELATNOST"/>
    <x v="6"/>
    <x v="34"/>
    <n v="0"/>
    <n v="50000"/>
    <n v="0"/>
    <x v="2"/>
    <n v="0"/>
    <n v="50000"/>
    <n v="0"/>
  </r>
  <r>
    <s v="202 PLAN RASHODA"/>
    <s v="238 ZNANOST I TEHNOLOŠKI RAZVOJ"/>
    <s v="23801 ULAGANJE U ZNANSTVENO ISTRAŽIVAČKU DJELATNOST"/>
    <x v="7"/>
    <x v="0"/>
    <n v="6500"/>
    <n v="0"/>
    <n v="0"/>
    <x v="3"/>
    <n v="6500"/>
    <n v="0"/>
    <n v="0"/>
  </r>
  <r>
    <s v="202 PLAN RASHODA"/>
    <s v="238 ZNANOST I TEHNOLOŠKI RAZVOJ"/>
    <s v="23801 ULAGANJE U ZNANSTVENO ISTRAŽIVAČKU DJELATNOST"/>
    <x v="7"/>
    <x v="2"/>
    <n v="1000"/>
    <n v="0"/>
    <n v="0"/>
    <x v="3"/>
    <n v="1000"/>
    <n v="0"/>
    <n v="0"/>
  </r>
  <r>
    <s v="202 PLAN RASHODA"/>
    <s v="238 ZNANOST I TEHNOLOŠKI RAZVOJ"/>
    <s v="23801 ULAGANJE U ZNANSTVENO ISTRAŽIVAČKU DJELATNOST"/>
    <x v="7"/>
    <x v="10"/>
    <n v="17500"/>
    <n v="15683.73"/>
    <n v="0"/>
    <x v="3"/>
    <n v="17500"/>
    <n v="15683.73"/>
    <n v="0"/>
  </r>
  <r>
    <s v="202 PLAN RASHODA"/>
    <s v="238 ZNANOST I TEHNOLOŠKI RAZVOJ"/>
    <s v="23801 ULAGANJE U ZNANSTVENO ISTRAŽIVAČKU DJELATNOST"/>
    <x v="7"/>
    <x v="11"/>
    <n v="11000"/>
    <n v="5425.88"/>
    <n v="0"/>
    <x v="3"/>
    <n v="11000"/>
    <n v="5425.8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FINANCIJSKI PLAN 2017." updatedVersion="3" minRefreshableVersion="3" showCalcMbrs="0" useAutoFormatting="1" itemPrintTitles="1" createdVersion="3" indent="0" outline="1" outlineData="1" multipleFieldFilters="0">
  <location ref="A3:C50" firstHeaderRow="1" firstDataRow="2" firstDataCol="1"/>
  <pivotFields count="12">
    <pivotField showAll="0"/>
    <pivotField showAll="0"/>
    <pivotField showAll="0"/>
    <pivotField showAll="0">
      <items count="9">
        <item x="1"/>
        <item x="2"/>
        <item x="4"/>
        <item x="5"/>
        <item x="6"/>
        <item x="7"/>
        <item x="3"/>
        <item x="0"/>
        <item t="default"/>
      </items>
    </pivotField>
    <pivotField axis="axisRow" showAll="0">
      <items count="46">
        <item x="0"/>
        <item x="1"/>
        <item x="2"/>
        <item x="3"/>
        <item x="4"/>
        <item x="5"/>
        <item x="6"/>
        <item x="7"/>
        <item x="18"/>
        <item x="19"/>
        <item x="20"/>
        <item x="21"/>
        <item x="8"/>
        <item x="22"/>
        <item x="23"/>
        <item x="24"/>
        <item x="9"/>
        <item x="17"/>
        <item x="10"/>
        <item x="25"/>
        <item x="11"/>
        <item x="26"/>
        <item x="27"/>
        <item x="12"/>
        <item x="28"/>
        <item x="13"/>
        <item x="29"/>
        <item x="30"/>
        <item x="14"/>
        <item x="31"/>
        <item x="32"/>
        <item x="15"/>
        <item x="33"/>
        <item x="34"/>
        <item x="35"/>
        <item x="36"/>
        <item x="16"/>
        <item x="37"/>
        <item x="38"/>
        <item x="39"/>
        <item x="40"/>
        <item x="41"/>
        <item x="42"/>
        <item x="43"/>
        <item x="44"/>
        <item t="default"/>
      </items>
    </pivotField>
    <pivotField numFmtId="4" showAll="0"/>
    <pivotField numFmtId="4" showAll="0"/>
    <pivotField numFmtId="4" showAll="0"/>
    <pivotField showAll="0">
      <items count="8">
        <item x="5"/>
        <item x="1"/>
        <item x="3"/>
        <item x="4"/>
        <item x="0"/>
        <item x="6"/>
        <item x="2"/>
        <item t="default"/>
      </items>
    </pivotField>
    <pivotField dataField="1" numFmtId="4" showAll="0"/>
    <pivotField dataField="1" numFmtId="4" showAll="0"/>
    <pivotField numFmtId="4" showAll="0"/>
  </pivotFields>
  <rowFields count="1">
    <field x="4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Planirani iznos2" fld="9" baseField="0" baseItem="0"/>
    <dataField name="Sum of Realizirani iznos2" fld="1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3"/>
  <sheetViews>
    <sheetView workbookViewId="0">
      <selection activeCell="E30" sqref="E30"/>
    </sheetView>
  </sheetViews>
  <sheetFormatPr defaultColWidth="16.88671875" defaultRowHeight="14.4"/>
  <cols>
    <col min="1" max="1" width="16.88671875" style="4"/>
    <col min="3" max="3" width="16.88671875" style="4"/>
    <col min="4" max="4" width="16.88671875" style="5"/>
    <col min="6" max="8" width="16.88671875" style="7"/>
    <col min="10" max="12" width="16.88671875" style="7"/>
  </cols>
  <sheetData>
    <row r="1" spans="1:12">
      <c r="A1" s="230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</row>
    <row r="2" spans="1:12">
      <c r="B2" s="2"/>
      <c r="D2" s="3"/>
      <c r="E2" s="2"/>
      <c r="F2" s="6"/>
      <c r="G2" s="6"/>
    </row>
    <row r="3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6" t="s">
        <v>6</v>
      </c>
      <c r="G3" s="6" t="s">
        <v>7</v>
      </c>
      <c r="H3" s="6" t="s">
        <v>8</v>
      </c>
      <c r="I3" s="2" t="s">
        <v>9</v>
      </c>
      <c r="J3" s="6" t="s">
        <v>10</v>
      </c>
      <c r="K3" s="6" t="s">
        <v>11</v>
      </c>
      <c r="L3" s="6" t="s">
        <v>12</v>
      </c>
    </row>
    <row r="4" spans="1:12">
      <c r="A4" t="s">
        <v>13</v>
      </c>
      <c r="B4" t="s">
        <v>14</v>
      </c>
      <c r="C4" t="s">
        <v>15</v>
      </c>
      <c r="D4" t="s">
        <v>16</v>
      </c>
      <c r="E4" t="s">
        <v>17</v>
      </c>
      <c r="F4" s="8">
        <v>395000</v>
      </c>
      <c r="G4" s="8">
        <v>653178.09</v>
      </c>
      <c r="H4" s="8">
        <v>0</v>
      </c>
      <c r="I4" t="s">
        <v>18</v>
      </c>
      <c r="J4" s="8">
        <v>88000</v>
      </c>
      <c r="K4" s="8">
        <v>175381.91</v>
      </c>
      <c r="L4" s="8">
        <v>0</v>
      </c>
    </row>
    <row r="5" spans="1:12">
      <c r="A5" t="s">
        <v>19</v>
      </c>
      <c r="B5" t="s">
        <v>20</v>
      </c>
      <c r="C5" t="s">
        <v>21</v>
      </c>
      <c r="D5" t="s">
        <v>22</v>
      </c>
      <c r="E5" t="s">
        <v>23</v>
      </c>
      <c r="F5" s="8">
        <v>0</v>
      </c>
      <c r="G5" s="8">
        <v>0</v>
      </c>
      <c r="H5" s="8">
        <v>0</v>
      </c>
      <c r="I5" t="s">
        <v>24</v>
      </c>
      <c r="J5" s="8">
        <v>0</v>
      </c>
      <c r="K5" s="8">
        <v>100929.11</v>
      </c>
      <c r="L5" s="8">
        <v>0</v>
      </c>
    </row>
    <row r="6" spans="1:12">
      <c r="A6" t="s">
        <v>25</v>
      </c>
      <c r="B6" t="s">
        <v>26</v>
      </c>
      <c r="C6" t="s">
        <v>27</v>
      </c>
      <c r="D6" t="s">
        <v>28</v>
      </c>
      <c r="E6" t="s">
        <v>29</v>
      </c>
      <c r="F6" s="8">
        <v>0</v>
      </c>
      <c r="G6" s="8">
        <v>0</v>
      </c>
      <c r="H6" s="8">
        <v>0</v>
      </c>
      <c r="I6" t="s">
        <v>30</v>
      </c>
      <c r="J6" s="8">
        <v>307000</v>
      </c>
      <c r="K6" s="8">
        <v>376867.07</v>
      </c>
      <c r="L6" s="8">
        <v>0</v>
      </c>
    </row>
    <row r="7" spans="1:12">
      <c r="A7" t="s">
        <v>31</v>
      </c>
      <c r="B7" t="s">
        <v>32</v>
      </c>
      <c r="C7" t="s">
        <v>33</v>
      </c>
      <c r="D7" t="s">
        <v>34</v>
      </c>
      <c r="E7" t="s">
        <v>35</v>
      </c>
      <c r="F7" s="8">
        <v>2500</v>
      </c>
      <c r="G7" s="8">
        <v>2500</v>
      </c>
      <c r="H7" s="8">
        <v>0</v>
      </c>
      <c r="I7" t="s">
        <v>36</v>
      </c>
      <c r="J7" s="8">
        <v>2500</v>
      </c>
      <c r="K7" s="8">
        <v>2500</v>
      </c>
      <c r="L7" s="8">
        <v>0</v>
      </c>
    </row>
    <row r="8" spans="1:12">
      <c r="A8" t="s">
        <v>37</v>
      </c>
      <c r="B8" t="s">
        <v>38</v>
      </c>
      <c r="C8" t="s">
        <v>39</v>
      </c>
      <c r="D8" t="s">
        <v>40</v>
      </c>
      <c r="E8" t="s">
        <v>41</v>
      </c>
      <c r="F8" s="8">
        <v>73600</v>
      </c>
      <c r="G8" s="8">
        <v>101242.6</v>
      </c>
      <c r="H8" s="8">
        <v>0</v>
      </c>
      <c r="I8" t="s">
        <v>42</v>
      </c>
      <c r="J8" s="8">
        <v>60000</v>
      </c>
      <c r="K8" s="8">
        <v>58414.41</v>
      </c>
      <c r="L8" s="8">
        <v>0</v>
      </c>
    </row>
    <row r="9" spans="1:12">
      <c r="A9" t="s">
        <v>43</v>
      </c>
      <c r="B9" t="s">
        <v>44</v>
      </c>
      <c r="C9" t="s">
        <v>45</v>
      </c>
      <c r="D9" t="s">
        <v>46</v>
      </c>
      <c r="E9" t="s">
        <v>47</v>
      </c>
      <c r="F9" s="8">
        <v>0</v>
      </c>
      <c r="G9" s="8">
        <v>0</v>
      </c>
      <c r="H9" s="8">
        <v>0</v>
      </c>
      <c r="I9" t="s">
        <v>48</v>
      </c>
      <c r="J9" s="8">
        <v>13600</v>
      </c>
      <c r="K9" s="8">
        <v>27184.19</v>
      </c>
      <c r="L9" s="8">
        <v>0</v>
      </c>
    </row>
    <row r="10" spans="1:12">
      <c r="A10" t="s">
        <v>49</v>
      </c>
      <c r="B10" t="s">
        <v>50</v>
      </c>
      <c r="C10" t="s">
        <v>51</v>
      </c>
      <c r="D10" t="s">
        <v>52</v>
      </c>
      <c r="E10" t="s">
        <v>53</v>
      </c>
      <c r="F10" s="8">
        <v>0</v>
      </c>
      <c r="G10" s="8">
        <v>0</v>
      </c>
      <c r="H10" s="8">
        <v>0</v>
      </c>
      <c r="I10" t="s">
        <v>54</v>
      </c>
      <c r="J10" s="8">
        <v>0</v>
      </c>
      <c r="K10" s="8">
        <v>15644</v>
      </c>
      <c r="L10" s="8">
        <v>0</v>
      </c>
    </row>
    <row r="11" spans="1:12">
      <c r="A11" t="s">
        <v>55</v>
      </c>
      <c r="B11" t="s">
        <v>56</v>
      </c>
      <c r="C11" t="s">
        <v>57</v>
      </c>
      <c r="D11" t="s">
        <v>58</v>
      </c>
      <c r="E11" t="s">
        <v>59</v>
      </c>
      <c r="F11" s="8">
        <v>7700</v>
      </c>
      <c r="G11" s="8">
        <v>11104.04</v>
      </c>
      <c r="H11" s="8">
        <v>0</v>
      </c>
      <c r="I11" t="s">
        <v>60</v>
      </c>
      <c r="J11" s="8">
        <v>0</v>
      </c>
      <c r="K11" s="8">
        <v>1715.79</v>
      </c>
      <c r="L11" s="8">
        <v>0</v>
      </c>
    </row>
    <row r="12" spans="1:12">
      <c r="A12" t="s">
        <v>61</v>
      </c>
      <c r="B12" t="s">
        <v>62</v>
      </c>
      <c r="C12" t="s">
        <v>63</v>
      </c>
      <c r="D12" t="s">
        <v>64</v>
      </c>
      <c r="E12" t="s">
        <v>65</v>
      </c>
      <c r="F12" s="8">
        <v>0</v>
      </c>
      <c r="G12" s="8">
        <v>0</v>
      </c>
      <c r="H12" s="8">
        <v>0</v>
      </c>
      <c r="I12" t="s">
        <v>66</v>
      </c>
      <c r="J12" s="8">
        <v>1500</v>
      </c>
      <c r="K12" s="8">
        <v>2981.5</v>
      </c>
      <c r="L12" s="8">
        <v>0</v>
      </c>
    </row>
    <row r="13" spans="1:12">
      <c r="A13" t="s">
        <v>67</v>
      </c>
      <c r="B13" t="s">
        <v>68</v>
      </c>
      <c r="C13" t="s">
        <v>69</v>
      </c>
      <c r="D13" t="s">
        <v>70</v>
      </c>
      <c r="E13" t="s">
        <v>71</v>
      </c>
      <c r="F13" s="8">
        <v>0</v>
      </c>
      <c r="G13" s="8">
        <v>0</v>
      </c>
      <c r="H13" s="8">
        <v>0</v>
      </c>
      <c r="I13" t="s">
        <v>72</v>
      </c>
      <c r="J13" s="8">
        <v>6200</v>
      </c>
      <c r="K13" s="8">
        <v>6406.75</v>
      </c>
      <c r="L13" s="8">
        <v>0</v>
      </c>
    </row>
    <row r="14" spans="1:12">
      <c r="A14" t="s">
        <v>73</v>
      </c>
      <c r="B14" t="s">
        <v>74</v>
      </c>
      <c r="C14" t="s">
        <v>75</v>
      </c>
      <c r="D14" t="s">
        <v>76</v>
      </c>
      <c r="E14" t="s">
        <v>77</v>
      </c>
      <c r="F14" s="8">
        <v>40200</v>
      </c>
      <c r="G14" s="8">
        <v>59643.65</v>
      </c>
      <c r="H14" s="8">
        <v>0</v>
      </c>
      <c r="I14" t="s">
        <v>78</v>
      </c>
      <c r="J14" s="8">
        <v>30000</v>
      </c>
      <c r="K14" s="8">
        <v>51884.76</v>
      </c>
      <c r="L14" s="8">
        <v>0</v>
      </c>
    </row>
    <row r="15" spans="1:12">
      <c r="A15" t="s">
        <v>79</v>
      </c>
      <c r="B15" t="s">
        <v>80</v>
      </c>
      <c r="C15" t="s">
        <v>81</v>
      </c>
      <c r="D15" t="s">
        <v>82</v>
      </c>
      <c r="E15" t="s">
        <v>83</v>
      </c>
      <c r="F15" s="8">
        <v>0</v>
      </c>
      <c r="G15" s="8">
        <v>0</v>
      </c>
      <c r="H15" s="8">
        <v>0</v>
      </c>
      <c r="I15" t="s">
        <v>84</v>
      </c>
      <c r="J15" s="8">
        <v>10200</v>
      </c>
      <c r="K15" s="8">
        <v>7758.89</v>
      </c>
      <c r="L15" s="8">
        <v>0</v>
      </c>
    </row>
    <row r="16" spans="1:12">
      <c r="A16" t="s">
        <v>85</v>
      </c>
      <c r="B16" t="s">
        <v>86</v>
      </c>
      <c r="C16" t="s">
        <v>87</v>
      </c>
      <c r="D16" t="s">
        <v>88</v>
      </c>
      <c r="E16" t="s">
        <v>89</v>
      </c>
      <c r="F16" s="8">
        <v>2500</v>
      </c>
      <c r="G16" s="8">
        <v>2511.63</v>
      </c>
      <c r="H16" s="8">
        <v>0</v>
      </c>
      <c r="I16" t="s">
        <v>90</v>
      </c>
      <c r="J16" s="8">
        <v>2500</v>
      </c>
      <c r="K16" s="8">
        <v>2511.63</v>
      </c>
      <c r="L16" s="8">
        <v>0</v>
      </c>
    </row>
    <row r="17" spans="1:12">
      <c r="A17" t="s">
        <v>91</v>
      </c>
      <c r="B17" t="s">
        <v>92</v>
      </c>
      <c r="C17" t="s">
        <v>93</v>
      </c>
      <c r="D17" t="s">
        <v>94</v>
      </c>
      <c r="E17" t="s">
        <v>95</v>
      </c>
      <c r="F17" s="8">
        <v>1900</v>
      </c>
      <c r="G17" s="8">
        <v>0</v>
      </c>
      <c r="H17" s="8">
        <v>0</v>
      </c>
      <c r="I17" t="s">
        <v>96</v>
      </c>
      <c r="J17" s="8">
        <v>1900</v>
      </c>
      <c r="K17" s="8">
        <v>0</v>
      </c>
      <c r="L17" s="8">
        <v>0</v>
      </c>
    </row>
    <row r="18" spans="1:12">
      <c r="A18" t="s">
        <v>97</v>
      </c>
      <c r="B18" t="s">
        <v>98</v>
      </c>
      <c r="C18" t="s">
        <v>99</v>
      </c>
      <c r="D18" t="s">
        <v>100</v>
      </c>
      <c r="E18" t="s">
        <v>101</v>
      </c>
      <c r="F18" s="8">
        <v>500</v>
      </c>
      <c r="G18" s="8">
        <v>250</v>
      </c>
      <c r="H18" s="8">
        <v>0</v>
      </c>
      <c r="I18" t="s">
        <v>102</v>
      </c>
      <c r="J18" s="8">
        <v>500</v>
      </c>
      <c r="K18" s="8">
        <v>0</v>
      </c>
      <c r="L18" s="8">
        <v>0</v>
      </c>
    </row>
    <row r="19" spans="1:12">
      <c r="A19" t="s">
        <v>103</v>
      </c>
      <c r="B19" t="s">
        <v>104</v>
      </c>
      <c r="C19" t="s">
        <v>105</v>
      </c>
      <c r="D19" t="s">
        <v>106</v>
      </c>
      <c r="E19" t="s">
        <v>107</v>
      </c>
      <c r="F19" s="8">
        <v>0</v>
      </c>
      <c r="G19" s="8">
        <v>0</v>
      </c>
      <c r="H19" s="8">
        <v>0</v>
      </c>
      <c r="I19" t="s">
        <v>108</v>
      </c>
      <c r="J19" s="8">
        <v>0</v>
      </c>
      <c r="K19" s="8">
        <v>250</v>
      </c>
      <c r="L19" s="8">
        <v>0</v>
      </c>
    </row>
    <row r="20" spans="1:12">
      <c r="A20" t="s">
        <v>109</v>
      </c>
      <c r="B20" t="s">
        <v>110</v>
      </c>
      <c r="C20" t="s">
        <v>111</v>
      </c>
      <c r="D20" t="s">
        <v>112</v>
      </c>
      <c r="E20" t="s">
        <v>113</v>
      </c>
      <c r="F20" s="8">
        <v>1000</v>
      </c>
      <c r="G20" s="8">
        <v>675.85</v>
      </c>
      <c r="H20" s="8">
        <v>0</v>
      </c>
      <c r="I20" t="s">
        <v>114</v>
      </c>
      <c r="J20" s="8">
        <v>1000</v>
      </c>
      <c r="K20" s="8">
        <v>675.85</v>
      </c>
      <c r="L20" s="8">
        <v>0</v>
      </c>
    </row>
    <row r="21" spans="1:12">
      <c r="A21" t="s">
        <v>115</v>
      </c>
      <c r="B21" t="s">
        <v>116</v>
      </c>
      <c r="C21" t="s">
        <v>117</v>
      </c>
      <c r="D21" t="s">
        <v>118</v>
      </c>
      <c r="E21" t="s">
        <v>119</v>
      </c>
      <c r="F21" s="8">
        <v>4300</v>
      </c>
      <c r="G21" s="8">
        <v>0</v>
      </c>
      <c r="H21" s="8">
        <v>0</v>
      </c>
      <c r="I21" t="s">
        <v>120</v>
      </c>
      <c r="J21" s="8">
        <v>4300</v>
      </c>
      <c r="K21" s="8">
        <v>0</v>
      </c>
      <c r="L21" s="8">
        <v>0</v>
      </c>
    </row>
    <row r="22" spans="1:12">
      <c r="A22" t="s">
        <v>121</v>
      </c>
      <c r="B22" t="s">
        <v>122</v>
      </c>
      <c r="C22" t="s">
        <v>123</v>
      </c>
      <c r="D22" t="s">
        <v>124</v>
      </c>
      <c r="E22" t="s">
        <v>125</v>
      </c>
      <c r="F22" s="8">
        <v>6000</v>
      </c>
      <c r="G22" s="8">
        <v>3850</v>
      </c>
      <c r="H22" s="8">
        <v>0</v>
      </c>
      <c r="I22" t="s">
        <v>126</v>
      </c>
      <c r="J22" s="8">
        <v>4000</v>
      </c>
      <c r="K22" s="8">
        <v>3850</v>
      </c>
      <c r="L22" s="8">
        <v>0</v>
      </c>
    </row>
    <row r="23" spans="1:12">
      <c r="A23" t="s">
        <v>127</v>
      </c>
      <c r="B23" t="s">
        <v>128</v>
      </c>
      <c r="C23" t="s">
        <v>129</v>
      </c>
      <c r="D23" t="s">
        <v>130</v>
      </c>
      <c r="E23" t="s">
        <v>131</v>
      </c>
      <c r="F23" s="8">
        <v>0</v>
      </c>
      <c r="G23" s="8">
        <v>0</v>
      </c>
      <c r="H23" s="8">
        <v>0</v>
      </c>
      <c r="I23" t="s">
        <v>132</v>
      </c>
      <c r="J23" s="8">
        <v>2000</v>
      </c>
      <c r="K23" s="8">
        <v>0</v>
      </c>
      <c r="L23" s="8">
        <v>0</v>
      </c>
    </row>
    <row r="24" spans="1:12">
      <c r="A24" t="s">
        <v>133</v>
      </c>
      <c r="B24" t="s">
        <v>134</v>
      </c>
      <c r="C24" t="s">
        <v>135</v>
      </c>
      <c r="D24" t="s">
        <v>136</v>
      </c>
      <c r="E24" t="s">
        <v>137</v>
      </c>
      <c r="F24" s="8">
        <v>1000</v>
      </c>
      <c r="G24" s="8">
        <v>562.5</v>
      </c>
      <c r="H24" s="8">
        <v>0</v>
      </c>
      <c r="I24" t="s">
        <v>138</v>
      </c>
      <c r="J24" s="8">
        <v>1000</v>
      </c>
      <c r="K24" s="8">
        <v>562.5</v>
      </c>
      <c r="L24" s="8">
        <v>0</v>
      </c>
    </row>
    <row r="25" spans="1:12">
      <c r="A25" t="s">
        <v>139</v>
      </c>
      <c r="B25" t="s">
        <v>140</v>
      </c>
      <c r="C25" t="s">
        <v>141</v>
      </c>
      <c r="D25" t="s">
        <v>142</v>
      </c>
      <c r="E25" t="s">
        <v>143</v>
      </c>
      <c r="F25" s="8">
        <v>12600</v>
      </c>
      <c r="G25" s="8">
        <v>9286.5</v>
      </c>
      <c r="H25" s="8">
        <v>0</v>
      </c>
      <c r="I25" t="s">
        <v>144</v>
      </c>
      <c r="J25" s="8">
        <v>5400</v>
      </c>
      <c r="K25" s="8">
        <v>5309</v>
      </c>
      <c r="L25" s="8">
        <v>0</v>
      </c>
    </row>
    <row r="26" spans="1:12">
      <c r="A26" t="s">
        <v>145</v>
      </c>
      <c r="B26" t="s">
        <v>146</v>
      </c>
      <c r="C26" t="s">
        <v>147</v>
      </c>
      <c r="D26" t="s">
        <v>148</v>
      </c>
      <c r="E26" t="s">
        <v>149</v>
      </c>
      <c r="F26" s="8">
        <v>0</v>
      </c>
      <c r="G26" s="8">
        <v>0</v>
      </c>
      <c r="H26" s="8">
        <v>0</v>
      </c>
      <c r="I26" t="s">
        <v>150</v>
      </c>
      <c r="J26" s="8">
        <v>7200</v>
      </c>
      <c r="K26" s="8">
        <v>3977.5</v>
      </c>
      <c r="L26" s="8">
        <v>0</v>
      </c>
    </row>
    <row r="27" spans="1:12">
      <c r="A27" t="s">
        <v>151</v>
      </c>
      <c r="B27" t="s">
        <v>152</v>
      </c>
      <c r="C27" t="s">
        <v>153</v>
      </c>
      <c r="D27" t="s">
        <v>154</v>
      </c>
      <c r="E27" t="s">
        <v>155</v>
      </c>
      <c r="F27" s="8">
        <v>100</v>
      </c>
      <c r="G27" s="8">
        <v>50</v>
      </c>
      <c r="H27" s="8">
        <v>0</v>
      </c>
      <c r="I27" t="s">
        <v>156</v>
      </c>
      <c r="J27" s="8">
        <v>0</v>
      </c>
      <c r="K27" s="8">
        <v>50</v>
      </c>
      <c r="L27" s="8">
        <v>0</v>
      </c>
    </row>
    <row r="28" spans="1:12">
      <c r="A28" t="s">
        <v>157</v>
      </c>
      <c r="B28" t="s">
        <v>158</v>
      </c>
      <c r="C28" t="s">
        <v>159</v>
      </c>
      <c r="D28" t="s">
        <v>160</v>
      </c>
      <c r="E28" t="s">
        <v>161</v>
      </c>
      <c r="F28" s="8">
        <v>0</v>
      </c>
      <c r="G28" s="8">
        <v>0</v>
      </c>
      <c r="H28" s="8">
        <v>0</v>
      </c>
      <c r="I28" t="s">
        <v>162</v>
      </c>
      <c r="J28" s="8">
        <v>100</v>
      </c>
      <c r="K28" s="8">
        <v>0</v>
      </c>
      <c r="L28" s="8">
        <v>0</v>
      </c>
    </row>
    <row r="29" spans="1:12">
      <c r="A29" t="s">
        <v>163</v>
      </c>
      <c r="B29" t="s">
        <v>164</v>
      </c>
      <c r="C29" t="s">
        <v>165</v>
      </c>
      <c r="D29" t="s">
        <v>166</v>
      </c>
      <c r="E29" t="s">
        <v>167</v>
      </c>
      <c r="F29" s="8">
        <v>0</v>
      </c>
      <c r="G29" s="8">
        <v>15.57</v>
      </c>
      <c r="H29" s="8">
        <v>0</v>
      </c>
      <c r="I29" t="s">
        <v>168</v>
      </c>
      <c r="J29" s="8">
        <v>0</v>
      </c>
      <c r="K29" s="8">
        <v>15.57</v>
      </c>
      <c r="L29" s="8">
        <v>0</v>
      </c>
    </row>
    <row r="30" spans="1:12">
      <c r="A30" t="s">
        <v>169</v>
      </c>
      <c r="B30" t="s">
        <v>170</v>
      </c>
      <c r="C30" t="s">
        <v>171</v>
      </c>
      <c r="D30" t="s">
        <v>172</v>
      </c>
      <c r="E30" t="s">
        <v>173</v>
      </c>
      <c r="F30" s="8">
        <v>11400</v>
      </c>
      <c r="G30" s="8">
        <v>0</v>
      </c>
      <c r="H30" s="8">
        <v>0</v>
      </c>
      <c r="I30" t="s">
        <v>174</v>
      </c>
      <c r="J30" s="8">
        <v>11400</v>
      </c>
      <c r="K30" s="8">
        <v>0</v>
      </c>
      <c r="L30" s="8">
        <v>0</v>
      </c>
    </row>
    <row r="31" spans="1:12">
      <c r="A31" t="s">
        <v>175</v>
      </c>
      <c r="B31" t="s">
        <v>176</v>
      </c>
      <c r="C31" t="s">
        <v>177</v>
      </c>
      <c r="D31" t="s">
        <v>178</v>
      </c>
      <c r="E31" t="s">
        <v>179</v>
      </c>
      <c r="F31" s="8">
        <v>27000</v>
      </c>
      <c r="G31" s="8">
        <v>26098</v>
      </c>
      <c r="H31" s="8">
        <v>0</v>
      </c>
      <c r="I31" t="s">
        <v>180</v>
      </c>
      <c r="J31" s="8">
        <v>27000</v>
      </c>
      <c r="K31" s="8">
        <v>26098</v>
      </c>
      <c r="L31" s="8">
        <v>0</v>
      </c>
    </row>
    <row r="32" spans="1:12">
      <c r="A32" t="s">
        <v>181</v>
      </c>
      <c r="B32" t="s">
        <v>182</v>
      </c>
      <c r="C32" t="s">
        <v>183</v>
      </c>
      <c r="D32" t="s">
        <v>184</v>
      </c>
      <c r="E32" t="s">
        <v>185</v>
      </c>
      <c r="F32" s="8">
        <v>15323000</v>
      </c>
      <c r="G32" s="8">
        <v>15217683.58</v>
      </c>
      <c r="H32" s="8">
        <v>0</v>
      </c>
      <c r="I32" t="s">
        <v>186</v>
      </c>
      <c r="J32" s="8">
        <v>15323000</v>
      </c>
      <c r="K32" s="8">
        <v>15217683.58</v>
      </c>
      <c r="L32" s="8">
        <v>0</v>
      </c>
    </row>
    <row r="33" spans="1:12">
      <c r="A33" t="s">
        <v>187</v>
      </c>
      <c r="B33" t="s">
        <v>188</v>
      </c>
      <c r="C33" t="s">
        <v>189</v>
      </c>
      <c r="D33" t="s">
        <v>190</v>
      </c>
      <c r="E33" t="s">
        <v>191</v>
      </c>
      <c r="F33" s="8">
        <v>409210</v>
      </c>
      <c r="G33" s="8">
        <v>408384.63</v>
      </c>
      <c r="H33" s="8">
        <v>0</v>
      </c>
      <c r="I33" t="s">
        <v>192</v>
      </c>
      <c r="J33" s="8">
        <v>409210</v>
      </c>
      <c r="K33" s="8">
        <v>408384.63</v>
      </c>
      <c r="L33" s="8">
        <v>0</v>
      </c>
    </row>
    <row r="34" spans="1:12">
      <c r="A34" t="s">
        <v>193</v>
      </c>
      <c r="B34" t="s">
        <v>194</v>
      </c>
      <c r="C34" t="s">
        <v>195</v>
      </c>
      <c r="D34" t="s">
        <v>196</v>
      </c>
      <c r="E34" t="s">
        <v>197</v>
      </c>
      <c r="F34" s="8">
        <v>2360000</v>
      </c>
      <c r="G34" s="8">
        <v>2358428.75</v>
      </c>
      <c r="H34" s="8">
        <v>0</v>
      </c>
      <c r="I34" t="s">
        <v>198</v>
      </c>
      <c r="J34" s="8">
        <v>2360000</v>
      </c>
      <c r="K34" s="8">
        <v>2358428.75</v>
      </c>
      <c r="L34" s="8">
        <v>0</v>
      </c>
    </row>
    <row r="35" spans="1:12">
      <c r="A35" t="s">
        <v>199</v>
      </c>
      <c r="B35" t="s">
        <v>200</v>
      </c>
      <c r="C35" t="s">
        <v>201</v>
      </c>
      <c r="D35" t="s">
        <v>202</v>
      </c>
      <c r="E35" t="s">
        <v>203</v>
      </c>
      <c r="F35" s="8">
        <v>256000</v>
      </c>
      <c r="G35" s="8">
        <v>258625.02</v>
      </c>
      <c r="H35" s="8">
        <v>0</v>
      </c>
      <c r="I35" t="s">
        <v>204</v>
      </c>
      <c r="J35" s="8">
        <v>256000</v>
      </c>
      <c r="K35" s="8">
        <v>258625.02</v>
      </c>
      <c r="L35" s="8">
        <v>0</v>
      </c>
    </row>
    <row r="36" spans="1:12">
      <c r="A36" t="s">
        <v>205</v>
      </c>
      <c r="B36" t="s">
        <v>206</v>
      </c>
      <c r="C36" t="s">
        <v>207</v>
      </c>
      <c r="D36" t="s">
        <v>208</v>
      </c>
      <c r="E36" t="s">
        <v>209</v>
      </c>
      <c r="F36" s="8">
        <v>327853</v>
      </c>
      <c r="G36" s="8">
        <v>328699.65999999997</v>
      </c>
      <c r="H36" s="8">
        <v>0</v>
      </c>
      <c r="I36" t="s">
        <v>210</v>
      </c>
      <c r="J36" s="8">
        <v>327853</v>
      </c>
      <c r="K36" s="8">
        <v>328699.65999999997</v>
      </c>
      <c r="L36" s="8">
        <v>0</v>
      </c>
    </row>
    <row r="37" spans="1:12">
      <c r="A37" t="s">
        <v>211</v>
      </c>
      <c r="B37" t="s">
        <v>212</v>
      </c>
      <c r="C37" t="s">
        <v>213</v>
      </c>
      <c r="D37" t="s">
        <v>214</v>
      </c>
      <c r="E37" t="s">
        <v>215</v>
      </c>
      <c r="F37" s="8">
        <v>22770</v>
      </c>
      <c r="G37" s="8">
        <v>7500</v>
      </c>
      <c r="H37" s="8">
        <v>0</v>
      </c>
      <c r="I37" t="s">
        <v>216</v>
      </c>
      <c r="J37" s="8">
        <v>22770</v>
      </c>
      <c r="K37" s="8">
        <v>7500</v>
      </c>
      <c r="L37" s="8">
        <v>0</v>
      </c>
    </row>
    <row r="38" spans="1:12">
      <c r="A38" t="s">
        <v>217</v>
      </c>
      <c r="B38" t="s">
        <v>218</v>
      </c>
      <c r="C38" t="s">
        <v>219</v>
      </c>
      <c r="D38" t="s">
        <v>220</v>
      </c>
      <c r="E38" t="s">
        <v>221</v>
      </c>
      <c r="F38" s="8">
        <v>35240</v>
      </c>
      <c r="G38" s="8">
        <v>35240.400000000001</v>
      </c>
      <c r="H38" s="8">
        <v>0</v>
      </c>
      <c r="I38" t="s">
        <v>222</v>
      </c>
      <c r="J38" s="8">
        <v>35240</v>
      </c>
      <c r="K38" s="8">
        <v>35240.400000000001</v>
      </c>
      <c r="L38" s="8">
        <v>0</v>
      </c>
    </row>
    <row r="39" spans="1:12">
      <c r="A39" t="s">
        <v>223</v>
      </c>
      <c r="B39" t="s">
        <v>224</v>
      </c>
      <c r="C39" t="s">
        <v>225</v>
      </c>
      <c r="D39" t="s">
        <v>226</v>
      </c>
      <c r="E39" t="s">
        <v>227</v>
      </c>
      <c r="F39" s="8">
        <v>3900000</v>
      </c>
      <c r="G39" s="8">
        <v>3898921.02</v>
      </c>
      <c r="H39" s="8">
        <v>0</v>
      </c>
      <c r="I39" t="s">
        <v>228</v>
      </c>
      <c r="J39" s="8">
        <v>1970000</v>
      </c>
      <c r="K39" s="8">
        <v>1842681.88</v>
      </c>
      <c r="L39" s="8">
        <v>0</v>
      </c>
    </row>
    <row r="40" spans="1:12">
      <c r="A40" t="s">
        <v>229</v>
      </c>
      <c r="B40" t="s">
        <v>230</v>
      </c>
      <c r="C40" t="s">
        <v>231</v>
      </c>
      <c r="D40" t="s">
        <v>232</v>
      </c>
      <c r="E40" t="s">
        <v>233</v>
      </c>
      <c r="F40" s="8">
        <v>0</v>
      </c>
      <c r="G40" s="8">
        <v>0</v>
      </c>
      <c r="H40" s="8">
        <v>0</v>
      </c>
      <c r="I40" t="s">
        <v>234</v>
      </c>
      <c r="J40" s="8">
        <v>30000</v>
      </c>
      <c r="K40" s="8">
        <v>26877.14</v>
      </c>
      <c r="L40" s="8">
        <v>0</v>
      </c>
    </row>
    <row r="41" spans="1:12">
      <c r="A41" t="s">
        <v>235</v>
      </c>
      <c r="B41" t="s">
        <v>236</v>
      </c>
      <c r="C41" t="s">
        <v>237</v>
      </c>
      <c r="D41" t="s">
        <v>238</v>
      </c>
      <c r="E41" t="s">
        <v>239</v>
      </c>
      <c r="F41" s="8">
        <v>0</v>
      </c>
      <c r="G41" s="8">
        <v>0</v>
      </c>
      <c r="H41" s="8">
        <v>0</v>
      </c>
      <c r="I41" t="s">
        <v>240</v>
      </c>
      <c r="J41" s="8">
        <v>1900000</v>
      </c>
      <c r="K41" s="8">
        <v>2029362</v>
      </c>
      <c r="L41" s="8">
        <v>0</v>
      </c>
    </row>
    <row r="42" spans="1:12">
      <c r="A42" t="s">
        <v>241</v>
      </c>
      <c r="B42" t="s">
        <v>242</v>
      </c>
      <c r="C42" t="s">
        <v>243</v>
      </c>
      <c r="D42" t="s">
        <v>244</v>
      </c>
      <c r="E42" t="s">
        <v>245</v>
      </c>
      <c r="F42" s="8">
        <v>110000</v>
      </c>
      <c r="G42" s="8">
        <v>41260</v>
      </c>
      <c r="H42" s="8">
        <v>0</v>
      </c>
      <c r="I42" t="s">
        <v>246</v>
      </c>
      <c r="J42" s="8">
        <v>20000</v>
      </c>
      <c r="K42" s="8">
        <v>0</v>
      </c>
      <c r="L42" s="8">
        <v>0</v>
      </c>
    </row>
    <row r="43" spans="1:12">
      <c r="A43" t="s">
        <v>247</v>
      </c>
      <c r="B43" t="s">
        <v>248</v>
      </c>
      <c r="C43" t="s">
        <v>249</v>
      </c>
      <c r="D43" t="s">
        <v>250</v>
      </c>
      <c r="E43" t="s">
        <v>251</v>
      </c>
      <c r="F43" s="8">
        <v>0</v>
      </c>
      <c r="G43" s="8">
        <v>0</v>
      </c>
      <c r="H43" s="8">
        <v>0</v>
      </c>
      <c r="I43" t="s">
        <v>252</v>
      </c>
      <c r="J43" s="8">
        <v>90000</v>
      </c>
      <c r="K43" s="8">
        <v>41260</v>
      </c>
      <c r="L43" s="8">
        <v>0</v>
      </c>
    </row>
    <row r="44" spans="1:12">
      <c r="A44" t="s">
        <v>253</v>
      </c>
      <c r="B44" t="s">
        <v>254</v>
      </c>
      <c r="C44" t="s">
        <v>255</v>
      </c>
      <c r="D44" t="s">
        <v>256</v>
      </c>
      <c r="E44" t="s">
        <v>257</v>
      </c>
      <c r="F44" s="8">
        <v>590000</v>
      </c>
      <c r="G44" s="8">
        <v>605420.68999999994</v>
      </c>
      <c r="H44" s="8">
        <v>0</v>
      </c>
      <c r="I44" t="s">
        <v>258</v>
      </c>
      <c r="J44" s="8">
        <v>290000</v>
      </c>
      <c r="K44" s="8">
        <v>285956.63</v>
      </c>
      <c r="L44" s="8">
        <v>0</v>
      </c>
    </row>
    <row r="45" spans="1:12">
      <c r="A45" t="s">
        <v>259</v>
      </c>
      <c r="B45" t="s">
        <v>260</v>
      </c>
      <c r="C45" t="s">
        <v>261</v>
      </c>
      <c r="D45" t="s">
        <v>262</v>
      </c>
      <c r="E45" t="s">
        <v>263</v>
      </c>
      <c r="F45" s="8">
        <v>0</v>
      </c>
      <c r="G45" s="8">
        <v>0</v>
      </c>
      <c r="H45" s="8">
        <v>0</v>
      </c>
      <c r="I45" t="s">
        <v>264</v>
      </c>
      <c r="J45" s="8">
        <v>5000</v>
      </c>
      <c r="K45" s="8">
        <v>4165.95</v>
      </c>
      <c r="L45" s="8">
        <v>0</v>
      </c>
    </row>
    <row r="46" spans="1:12">
      <c r="A46" t="s">
        <v>265</v>
      </c>
      <c r="B46" t="s">
        <v>266</v>
      </c>
      <c r="C46" t="s">
        <v>267</v>
      </c>
      <c r="D46" t="s">
        <v>268</v>
      </c>
      <c r="E46" t="s">
        <v>269</v>
      </c>
      <c r="F46" s="8">
        <v>0</v>
      </c>
      <c r="G46" s="8">
        <v>0</v>
      </c>
      <c r="H46" s="8">
        <v>0</v>
      </c>
      <c r="I46" t="s">
        <v>270</v>
      </c>
      <c r="J46" s="8">
        <v>295000</v>
      </c>
      <c r="K46" s="8">
        <v>315298.11</v>
      </c>
      <c r="L46" s="8">
        <v>0</v>
      </c>
    </row>
    <row r="47" spans="1:12">
      <c r="A47" t="s">
        <v>271</v>
      </c>
      <c r="B47" t="s">
        <v>272</v>
      </c>
      <c r="C47" t="s">
        <v>273</v>
      </c>
      <c r="D47" t="s">
        <v>274</v>
      </c>
      <c r="E47" t="s">
        <v>275</v>
      </c>
      <c r="F47" s="8">
        <v>74000</v>
      </c>
      <c r="G47" s="8">
        <v>66319.070000000007</v>
      </c>
      <c r="H47" s="8">
        <v>0</v>
      </c>
      <c r="I47" t="s">
        <v>276</v>
      </c>
      <c r="J47" s="8">
        <v>2000</v>
      </c>
      <c r="K47" s="8">
        <v>456.92</v>
      </c>
      <c r="L47" s="8">
        <v>0</v>
      </c>
    </row>
    <row r="48" spans="1:12">
      <c r="A48" t="s">
        <v>277</v>
      </c>
      <c r="B48" t="s">
        <v>278</v>
      </c>
      <c r="C48" t="s">
        <v>279</v>
      </c>
      <c r="D48" t="s">
        <v>280</v>
      </c>
      <c r="E48" t="s">
        <v>281</v>
      </c>
      <c r="F48" s="8">
        <v>0</v>
      </c>
      <c r="G48" s="8">
        <v>0</v>
      </c>
      <c r="H48" s="8">
        <v>0</v>
      </c>
      <c r="I48" t="s">
        <v>282</v>
      </c>
      <c r="J48" s="8">
        <v>32000</v>
      </c>
      <c r="K48" s="8">
        <v>34499.24</v>
      </c>
      <c r="L48" s="8">
        <v>0</v>
      </c>
    </row>
    <row r="49" spans="1:12">
      <c r="A49" t="s">
        <v>283</v>
      </c>
      <c r="B49" t="s">
        <v>284</v>
      </c>
      <c r="C49" t="s">
        <v>285</v>
      </c>
      <c r="D49" t="s">
        <v>286</v>
      </c>
      <c r="E49" t="s">
        <v>287</v>
      </c>
      <c r="F49" s="8">
        <v>0</v>
      </c>
      <c r="G49" s="8">
        <v>0</v>
      </c>
      <c r="H49" s="8">
        <v>0</v>
      </c>
      <c r="I49" t="s">
        <v>288</v>
      </c>
      <c r="J49" s="8">
        <v>40000</v>
      </c>
      <c r="K49" s="8">
        <v>31362.91</v>
      </c>
      <c r="L49" s="8">
        <v>0</v>
      </c>
    </row>
    <row r="50" spans="1:12">
      <c r="A50" t="s">
        <v>289</v>
      </c>
      <c r="B50" t="s">
        <v>290</v>
      </c>
      <c r="C50" t="s">
        <v>291</v>
      </c>
      <c r="D50" t="s">
        <v>292</v>
      </c>
      <c r="E50" t="s">
        <v>293</v>
      </c>
      <c r="F50" s="8">
        <v>605000</v>
      </c>
      <c r="G50" s="8">
        <v>517468.38</v>
      </c>
      <c r="H50" s="8">
        <v>0</v>
      </c>
      <c r="I50" t="s">
        <v>294</v>
      </c>
      <c r="J50" s="8">
        <v>255000</v>
      </c>
      <c r="K50" s="8">
        <v>311773.65999999997</v>
      </c>
      <c r="L50" s="8">
        <v>0</v>
      </c>
    </row>
    <row r="51" spans="1:12">
      <c r="A51" t="s">
        <v>295</v>
      </c>
      <c r="B51" t="s">
        <v>296</v>
      </c>
      <c r="C51" t="s">
        <v>297</v>
      </c>
      <c r="D51" t="s">
        <v>298</v>
      </c>
      <c r="E51" t="s">
        <v>299</v>
      </c>
      <c r="F51" s="8">
        <v>0</v>
      </c>
      <c r="G51" s="8">
        <v>0</v>
      </c>
      <c r="H51" s="8">
        <v>0</v>
      </c>
      <c r="I51" t="s">
        <v>300</v>
      </c>
      <c r="J51" s="8">
        <v>260000</v>
      </c>
      <c r="K51" s="8">
        <v>122608.24</v>
      </c>
      <c r="L51" s="8">
        <v>0</v>
      </c>
    </row>
    <row r="52" spans="1:12">
      <c r="A52" t="s">
        <v>301</v>
      </c>
      <c r="B52" t="s">
        <v>302</v>
      </c>
      <c r="C52" t="s">
        <v>303</v>
      </c>
      <c r="D52" t="s">
        <v>304</v>
      </c>
      <c r="E52" t="s">
        <v>305</v>
      </c>
      <c r="F52" s="8">
        <v>0</v>
      </c>
      <c r="G52" s="8">
        <v>0</v>
      </c>
      <c r="H52" s="8">
        <v>0</v>
      </c>
      <c r="I52" t="s">
        <v>306</v>
      </c>
      <c r="J52" s="8">
        <v>90000</v>
      </c>
      <c r="K52" s="8">
        <v>83086.48</v>
      </c>
      <c r="L52" s="8">
        <v>0</v>
      </c>
    </row>
    <row r="53" spans="1:12">
      <c r="A53" t="s">
        <v>307</v>
      </c>
      <c r="B53" t="s">
        <v>308</v>
      </c>
      <c r="C53" t="s">
        <v>309</v>
      </c>
      <c r="D53" t="s">
        <v>310</v>
      </c>
      <c r="E53" t="s">
        <v>311</v>
      </c>
      <c r="F53" s="8">
        <v>7000</v>
      </c>
      <c r="G53" s="8">
        <v>4120.3599999999997</v>
      </c>
      <c r="H53" s="8">
        <v>0</v>
      </c>
      <c r="I53" t="s">
        <v>312</v>
      </c>
      <c r="J53" s="8">
        <v>5000</v>
      </c>
      <c r="K53" s="8">
        <v>4120.3599999999997</v>
      </c>
      <c r="L53" s="8">
        <v>0</v>
      </c>
    </row>
    <row r="54" spans="1:12">
      <c r="A54" t="s">
        <v>313</v>
      </c>
      <c r="B54" t="s">
        <v>314</v>
      </c>
      <c r="C54" t="s">
        <v>315</v>
      </c>
      <c r="D54" t="s">
        <v>316</v>
      </c>
      <c r="E54" t="s">
        <v>317</v>
      </c>
      <c r="F54" s="8">
        <v>0</v>
      </c>
      <c r="G54" s="8">
        <v>0</v>
      </c>
      <c r="H54" s="8">
        <v>0</v>
      </c>
      <c r="I54" t="s">
        <v>318</v>
      </c>
      <c r="J54" s="8">
        <v>2000</v>
      </c>
      <c r="K54" s="8">
        <v>0</v>
      </c>
      <c r="L54" s="8">
        <v>0</v>
      </c>
    </row>
    <row r="55" spans="1:12">
      <c r="A55" t="s">
        <v>319</v>
      </c>
      <c r="B55" t="s">
        <v>320</v>
      </c>
      <c r="C55" t="s">
        <v>321</v>
      </c>
      <c r="D55" t="s">
        <v>322</v>
      </c>
      <c r="E55" t="s">
        <v>323</v>
      </c>
      <c r="F55" s="8">
        <v>116000</v>
      </c>
      <c r="G55" s="8">
        <v>114909.47</v>
      </c>
      <c r="H55" s="8">
        <v>0</v>
      </c>
      <c r="I55" t="s">
        <v>324</v>
      </c>
      <c r="J55" s="8">
        <v>60000</v>
      </c>
      <c r="K55" s="8">
        <v>64022.22</v>
      </c>
      <c r="L55" s="8">
        <v>0</v>
      </c>
    </row>
    <row r="56" spans="1:12">
      <c r="A56" t="s">
        <v>325</v>
      </c>
      <c r="B56" t="s">
        <v>326</v>
      </c>
      <c r="C56" t="s">
        <v>327</v>
      </c>
      <c r="D56" t="s">
        <v>328</v>
      </c>
      <c r="E56" t="s">
        <v>329</v>
      </c>
      <c r="F56" s="8">
        <v>0</v>
      </c>
      <c r="G56" s="8">
        <v>0</v>
      </c>
      <c r="H56" s="8">
        <v>0</v>
      </c>
      <c r="I56" t="s">
        <v>330</v>
      </c>
      <c r="J56" s="8">
        <v>6000</v>
      </c>
      <c r="K56" s="8">
        <v>5453.51</v>
      </c>
      <c r="L56" s="8">
        <v>0</v>
      </c>
    </row>
    <row r="57" spans="1:12">
      <c r="A57" t="s">
        <v>331</v>
      </c>
      <c r="B57" t="s">
        <v>332</v>
      </c>
      <c r="C57" t="s">
        <v>333</v>
      </c>
      <c r="D57" t="s">
        <v>334</v>
      </c>
      <c r="E57" t="s">
        <v>335</v>
      </c>
      <c r="F57" s="8">
        <v>0</v>
      </c>
      <c r="G57" s="8">
        <v>0</v>
      </c>
      <c r="H57" s="8">
        <v>0</v>
      </c>
      <c r="I57" t="s">
        <v>336</v>
      </c>
      <c r="J57" s="8">
        <v>50000</v>
      </c>
      <c r="K57" s="8">
        <v>45433.74</v>
      </c>
      <c r="L57" s="8">
        <v>0</v>
      </c>
    </row>
    <row r="58" spans="1:12">
      <c r="A58" t="s">
        <v>337</v>
      </c>
      <c r="B58" t="s">
        <v>338</v>
      </c>
      <c r="C58" t="s">
        <v>339</v>
      </c>
      <c r="D58" t="s">
        <v>340</v>
      </c>
      <c r="E58" t="s">
        <v>341</v>
      </c>
      <c r="F58" s="8">
        <v>320000</v>
      </c>
      <c r="G58" s="8">
        <v>279462.26</v>
      </c>
      <c r="H58" s="8">
        <v>0</v>
      </c>
      <c r="I58" t="s">
        <v>342</v>
      </c>
      <c r="J58" s="8">
        <v>10000</v>
      </c>
      <c r="K58" s="8">
        <v>5642.6</v>
      </c>
      <c r="L58" s="8">
        <v>0</v>
      </c>
    </row>
    <row r="59" spans="1:12">
      <c r="A59" t="s">
        <v>343</v>
      </c>
      <c r="B59" t="s">
        <v>344</v>
      </c>
      <c r="C59" t="s">
        <v>345</v>
      </c>
      <c r="D59" t="s">
        <v>346</v>
      </c>
      <c r="E59" t="s">
        <v>347</v>
      </c>
      <c r="F59" s="8">
        <v>0</v>
      </c>
      <c r="G59" s="8">
        <v>0</v>
      </c>
      <c r="H59" s="8">
        <v>0</v>
      </c>
      <c r="I59" t="s">
        <v>348</v>
      </c>
      <c r="J59" s="8">
        <v>60000</v>
      </c>
      <c r="K59" s="8">
        <v>50443.360000000001</v>
      </c>
      <c r="L59" s="8">
        <v>0</v>
      </c>
    </row>
    <row r="60" spans="1:12">
      <c r="A60" t="s">
        <v>349</v>
      </c>
      <c r="B60" t="s">
        <v>350</v>
      </c>
      <c r="C60" t="s">
        <v>351</v>
      </c>
      <c r="D60" t="s">
        <v>352</v>
      </c>
      <c r="E60" t="s">
        <v>353</v>
      </c>
      <c r="F60" s="8">
        <v>0</v>
      </c>
      <c r="G60" s="8">
        <v>0</v>
      </c>
      <c r="H60" s="8">
        <v>0</v>
      </c>
      <c r="I60" t="s">
        <v>354</v>
      </c>
      <c r="J60" s="8">
        <v>250000</v>
      </c>
      <c r="K60" s="8">
        <v>223376.3</v>
      </c>
      <c r="L60" s="8">
        <v>0</v>
      </c>
    </row>
    <row r="61" spans="1:12">
      <c r="A61" t="s">
        <v>355</v>
      </c>
      <c r="B61" t="s">
        <v>356</v>
      </c>
      <c r="C61" t="s">
        <v>357</v>
      </c>
      <c r="D61" t="s">
        <v>358</v>
      </c>
      <c r="E61" t="s">
        <v>359</v>
      </c>
      <c r="F61" s="8">
        <v>2000</v>
      </c>
      <c r="G61" s="8">
        <v>1056.25</v>
      </c>
      <c r="H61" s="8">
        <v>0</v>
      </c>
      <c r="I61" t="s">
        <v>360</v>
      </c>
      <c r="J61" s="8">
        <v>2000</v>
      </c>
      <c r="K61" s="8">
        <v>1056.25</v>
      </c>
      <c r="L61" s="8">
        <v>0</v>
      </c>
    </row>
    <row r="62" spans="1:12">
      <c r="A62" t="s">
        <v>361</v>
      </c>
      <c r="B62" t="s">
        <v>362</v>
      </c>
      <c r="C62" t="s">
        <v>363</v>
      </c>
      <c r="D62" t="s">
        <v>364</v>
      </c>
      <c r="E62" t="s">
        <v>365</v>
      </c>
      <c r="F62" s="8">
        <v>55300</v>
      </c>
      <c r="G62" s="8">
        <v>14298.2</v>
      </c>
      <c r="H62" s="8">
        <v>0</v>
      </c>
      <c r="I62" t="s">
        <v>366</v>
      </c>
      <c r="J62" s="8">
        <v>20000</v>
      </c>
      <c r="K62" s="8">
        <v>13588.45</v>
      </c>
      <c r="L62" s="8">
        <v>0</v>
      </c>
    </row>
    <row r="63" spans="1:12">
      <c r="A63" t="s">
        <v>367</v>
      </c>
      <c r="B63" t="s">
        <v>368</v>
      </c>
      <c r="C63" t="s">
        <v>369</v>
      </c>
      <c r="D63" t="s">
        <v>370</v>
      </c>
      <c r="E63" t="s">
        <v>371</v>
      </c>
      <c r="F63" s="8">
        <v>0</v>
      </c>
      <c r="G63" s="8">
        <v>0</v>
      </c>
      <c r="H63" s="8">
        <v>0</v>
      </c>
      <c r="I63" t="s">
        <v>372</v>
      </c>
      <c r="J63" s="8">
        <v>3000</v>
      </c>
      <c r="K63" s="8">
        <v>709.75</v>
      </c>
      <c r="L63" s="8">
        <v>0</v>
      </c>
    </row>
    <row r="64" spans="1:12">
      <c r="A64" t="s">
        <v>373</v>
      </c>
      <c r="B64" t="s">
        <v>374</v>
      </c>
      <c r="C64" t="s">
        <v>375</v>
      </c>
      <c r="D64" t="s">
        <v>376</v>
      </c>
      <c r="E64" t="s">
        <v>377</v>
      </c>
      <c r="F64" s="8">
        <v>0</v>
      </c>
      <c r="G64" s="8">
        <v>0</v>
      </c>
      <c r="H64" s="8">
        <v>0</v>
      </c>
      <c r="I64" t="s">
        <v>378</v>
      </c>
      <c r="J64" s="8">
        <v>32300</v>
      </c>
      <c r="K64" s="8">
        <v>0</v>
      </c>
      <c r="L64" s="8">
        <v>0</v>
      </c>
    </row>
    <row r="65" spans="1:12">
      <c r="A65" t="s">
        <v>379</v>
      </c>
      <c r="B65" t="s">
        <v>380</v>
      </c>
      <c r="C65" t="s">
        <v>381</v>
      </c>
      <c r="D65" t="s">
        <v>382</v>
      </c>
      <c r="E65" t="s">
        <v>383</v>
      </c>
      <c r="F65" s="8">
        <v>48000</v>
      </c>
      <c r="G65" s="8">
        <v>66272.28</v>
      </c>
      <c r="H65" s="8">
        <v>0</v>
      </c>
      <c r="I65" t="s">
        <v>384</v>
      </c>
      <c r="J65" s="8">
        <v>10000</v>
      </c>
      <c r="K65" s="8">
        <v>29217.68</v>
      </c>
      <c r="L65" s="8">
        <v>0</v>
      </c>
    </row>
    <row r="66" spans="1:12">
      <c r="A66" t="s">
        <v>385</v>
      </c>
      <c r="B66" t="s">
        <v>386</v>
      </c>
      <c r="C66" t="s">
        <v>387</v>
      </c>
      <c r="D66" t="s">
        <v>388</v>
      </c>
      <c r="E66" t="s">
        <v>389</v>
      </c>
      <c r="F66" s="8">
        <v>0</v>
      </c>
      <c r="G66" s="8">
        <v>0</v>
      </c>
      <c r="H66" s="8">
        <v>0</v>
      </c>
      <c r="I66" t="s">
        <v>390</v>
      </c>
      <c r="J66" s="8">
        <v>38000</v>
      </c>
      <c r="K66" s="8">
        <v>37054.6</v>
      </c>
      <c r="L66" s="8">
        <v>0</v>
      </c>
    </row>
    <row r="67" spans="1:12">
      <c r="A67" t="s">
        <v>391</v>
      </c>
      <c r="B67" t="s">
        <v>392</v>
      </c>
      <c r="C67" t="s">
        <v>393</v>
      </c>
      <c r="D67" t="s">
        <v>394</v>
      </c>
      <c r="E67" t="s">
        <v>395</v>
      </c>
      <c r="F67" s="8">
        <v>20000</v>
      </c>
      <c r="G67" s="8">
        <v>19485.16</v>
      </c>
      <c r="H67" s="8">
        <v>0</v>
      </c>
      <c r="I67" t="s">
        <v>396</v>
      </c>
      <c r="J67" s="8">
        <v>20000</v>
      </c>
      <c r="K67" s="8">
        <v>19485.16</v>
      </c>
      <c r="L67" s="8">
        <v>0</v>
      </c>
    </row>
    <row r="68" spans="1:12">
      <c r="A68" t="s">
        <v>397</v>
      </c>
      <c r="B68" t="s">
        <v>398</v>
      </c>
      <c r="C68" t="s">
        <v>399</v>
      </c>
      <c r="D68" t="s">
        <v>400</v>
      </c>
      <c r="E68" t="s">
        <v>401</v>
      </c>
      <c r="F68" s="8">
        <v>95000</v>
      </c>
      <c r="G68" s="8">
        <v>60479.48</v>
      </c>
      <c r="H68" s="8">
        <v>0</v>
      </c>
      <c r="I68" t="s">
        <v>402</v>
      </c>
      <c r="J68" s="8">
        <v>60000</v>
      </c>
      <c r="K68" s="8">
        <v>44399.87</v>
      </c>
      <c r="L68" s="8">
        <v>0</v>
      </c>
    </row>
    <row r="69" spans="1:12">
      <c r="A69" t="s">
        <v>403</v>
      </c>
      <c r="B69" t="s">
        <v>404</v>
      </c>
      <c r="C69" t="s">
        <v>405</v>
      </c>
      <c r="D69" t="s">
        <v>406</v>
      </c>
      <c r="E69" t="s">
        <v>407</v>
      </c>
      <c r="F69" s="8">
        <v>0</v>
      </c>
      <c r="G69" s="8">
        <v>0</v>
      </c>
      <c r="H69" s="8">
        <v>0</v>
      </c>
      <c r="I69" t="s">
        <v>408</v>
      </c>
      <c r="J69" s="8">
        <v>25000</v>
      </c>
      <c r="K69" s="8">
        <v>9014.84</v>
      </c>
      <c r="L69" s="8">
        <v>0</v>
      </c>
    </row>
    <row r="70" spans="1:12">
      <c r="A70" t="s">
        <v>409</v>
      </c>
      <c r="B70" t="s">
        <v>410</v>
      </c>
      <c r="C70" t="s">
        <v>411</v>
      </c>
      <c r="D70" t="s">
        <v>412</v>
      </c>
      <c r="E70" t="s">
        <v>413</v>
      </c>
      <c r="F70" s="8">
        <v>0</v>
      </c>
      <c r="G70" s="8">
        <v>0</v>
      </c>
      <c r="H70" s="8">
        <v>0</v>
      </c>
      <c r="I70" t="s">
        <v>414</v>
      </c>
      <c r="J70" s="8">
        <v>10000</v>
      </c>
      <c r="K70" s="8">
        <v>7064.77</v>
      </c>
      <c r="L70" s="8">
        <v>0</v>
      </c>
    </row>
    <row r="71" spans="1:12">
      <c r="A71" t="s">
        <v>415</v>
      </c>
      <c r="B71" t="s">
        <v>416</v>
      </c>
      <c r="C71" t="s">
        <v>417</v>
      </c>
      <c r="D71" t="s">
        <v>418</v>
      </c>
      <c r="E71" t="s">
        <v>419</v>
      </c>
      <c r="F71" s="8">
        <v>700000</v>
      </c>
      <c r="G71" s="8">
        <v>694140</v>
      </c>
      <c r="H71" s="8">
        <v>0</v>
      </c>
      <c r="I71" t="s">
        <v>420</v>
      </c>
      <c r="J71" s="8">
        <v>615000</v>
      </c>
      <c r="K71" s="8">
        <v>619590.22</v>
      </c>
      <c r="L71" s="8">
        <v>0</v>
      </c>
    </row>
    <row r="72" spans="1:12">
      <c r="A72" t="s">
        <v>421</v>
      </c>
      <c r="B72" t="s">
        <v>422</v>
      </c>
      <c r="C72" t="s">
        <v>423</v>
      </c>
      <c r="D72" t="s">
        <v>424</v>
      </c>
      <c r="E72" t="s">
        <v>425</v>
      </c>
      <c r="F72" s="8">
        <v>0</v>
      </c>
      <c r="G72" s="8">
        <v>0</v>
      </c>
      <c r="H72" s="8">
        <v>0</v>
      </c>
      <c r="I72" t="s">
        <v>426</v>
      </c>
      <c r="J72" s="8">
        <v>35000</v>
      </c>
      <c r="K72" s="8">
        <v>30197.72</v>
      </c>
      <c r="L72" s="8">
        <v>0</v>
      </c>
    </row>
    <row r="73" spans="1:12">
      <c r="A73" t="s">
        <v>427</v>
      </c>
      <c r="B73" t="s">
        <v>428</v>
      </c>
      <c r="C73" t="s">
        <v>429</v>
      </c>
      <c r="D73" t="s">
        <v>430</v>
      </c>
      <c r="E73" t="s">
        <v>431</v>
      </c>
      <c r="F73" s="8">
        <v>0</v>
      </c>
      <c r="G73" s="8">
        <v>0</v>
      </c>
      <c r="H73" s="8">
        <v>0</v>
      </c>
      <c r="I73" t="s">
        <v>432</v>
      </c>
      <c r="J73" s="8">
        <v>50000</v>
      </c>
      <c r="K73" s="8">
        <v>44352.06</v>
      </c>
      <c r="L73" s="8">
        <v>0</v>
      </c>
    </row>
    <row r="74" spans="1:12">
      <c r="A74" t="s">
        <v>433</v>
      </c>
      <c r="B74" t="s">
        <v>434</v>
      </c>
      <c r="C74" t="s">
        <v>435</v>
      </c>
      <c r="D74" t="s">
        <v>436</v>
      </c>
      <c r="E74" t="s">
        <v>437</v>
      </c>
      <c r="F74" s="8">
        <v>51000</v>
      </c>
      <c r="G74" s="8">
        <v>14330.79</v>
      </c>
      <c r="H74" s="8">
        <v>0</v>
      </c>
      <c r="I74" t="s">
        <v>438</v>
      </c>
      <c r="J74" s="8">
        <v>1000</v>
      </c>
      <c r="K74" s="8">
        <v>1321.91</v>
      </c>
      <c r="L74" s="8">
        <v>0</v>
      </c>
    </row>
    <row r="75" spans="1:12">
      <c r="A75" t="s">
        <v>439</v>
      </c>
      <c r="B75" t="s">
        <v>440</v>
      </c>
      <c r="C75" t="s">
        <v>441</v>
      </c>
      <c r="D75" t="s">
        <v>442</v>
      </c>
      <c r="E75" t="s">
        <v>443</v>
      </c>
      <c r="F75" s="8">
        <v>0</v>
      </c>
      <c r="G75" s="8">
        <v>0</v>
      </c>
      <c r="H75" s="8">
        <v>0</v>
      </c>
      <c r="I75" t="s">
        <v>444</v>
      </c>
      <c r="J75" s="8">
        <v>50000</v>
      </c>
      <c r="K75" s="8">
        <v>13008.88</v>
      </c>
      <c r="L75" s="8">
        <v>0</v>
      </c>
    </row>
    <row r="76" spans="1:12">
      <c r="A76" t="s">
        <v>445</v>
      </c>
      <c r="B76" t="s">
        <v>446</v>
      </c>
      <c r="C76" t="s">
        <v>447</v>
      </c>
      <c r="D76" t="s">
        <v>448</v>
      </c>
      <c r="E76" t="s">
        <v>449</v>
      </c>
      <c r="F76" s="8">
        <v>97250</v>
      </c>
      <c r="G76" s="8">
        <v>37684.85</v>
      </c>
      <c r="H76" s="8">
        <v>0</v>
      </c>
      <c r="I76" t="s">
        <v>450</v>
      </c>
      <c r="J76" s="8">
        <v>10000</v>
      </c>
      <c r="K76" s="8">
        <v>3988.13</v>
      </c>
      <c r="L76" s="8">
        <v>0</v>
      </c>
    </row>
    <row r="77" spans="1:12">
      <c r="A77" t="s">
        <v>451</v>
      </c>
      <c r="B77" t="s">
        <v>452</v>
      </c>
      <c r="C77" t="s">
        <v>453</v>
      </c>
      <c r="D77" t="s">
        <v>454</v>
      </c>
      <c r="E77" t="s">
        <v>455</v>
      </c>
      <c r="F77" s="8">
        <v>0</v>
      </c>
      <c r="G77" s="8">
        <v>0</v>
      </c>
      <c r="H77" s="8">
        <v>0</v>
      </c>
      <c r="I77" t="s">
        <v>456</v>
      </c>
      <c r="J77" s="8">
        <v>87250</v>
      </c>
      <c r="K77" s="8">
        <v>33696.720000000001</v>
      </c>
      <c r="L77" s="8">
        <v>0</v>
      </c>
    </row>
    <row r="78" spans="1:12">
      <c r="A78" t="s">
        <v>457</v>
      </c>
      <c r="B78" t="s">
        <v>458</v>
      </c>
      <c r="C78" t="s">
        <v>459</v>
      </c>
      <c r="D78" t="s">
        <v>460</v>
      </c>
      <c r="E78" t="s">
        <v>461</v>
      </c>
      <c r="F78" s="8">
        <v>258152</v>
      </c>
      <c r="G78" s="8">
        <v>327435.57</v>
      </c>
      <c r="H78" s="8">
        <v>0</v>
      </c>
      <c r="I78" t="s">
        <v>462</v>
      </c>
      <c r="J78" s="8">
        <v>17152</v>
      </c>
      <c r="K78" s="8">
        <v>4222.58</v>
      </c>
      <c r="L78" s="8">
        <v>0</v>
      </c>
    </row>
    <row r="79" spans="1:12">
      <c r="A79" t="s">
        <v>463</v>
      </c>
      <c r="B79" t="s">
        <v>464</v>
      </c>
      <c r="C79" t="s">
        <v>465</v>
      </c>
      <c r="D79" t="s">
        <v>466</v>
      </c>
      <c r="E79" t="s">
        <v>467</v>
      </c>
      <c r="F79" s="8">
        <v>0</v>
      </c>
      <c r="G79" s="8">
        <v>0</v>
      </c>
      <c r="H79" s="8">
        <v>0</v>
      </c>
      <c r="I79" t="s">
        <v>468</v>
      </c>
      <c r="J79" s="8">
        <v>121000</v>
      </c>
      <c r="K79" s="8">
        <v>151428.54999999999</v>
      </c>
      <c r="L79" s="8">
        <v>0</v>
      </c>
    </row>
    <row r="80" spans="1:12">
      <c r="A80" t="s">
        <v>469</v>
      </c>
      <c r="B80" t="s">
        <v>470</v>
      </c>
      <c r="C80" t="s">
        <v>471</v>
      </c>
      <c r="D80" t="s">
        <v>472</v>
      </c>
      <c r="E80" t="s">
        <v>473</v>
      </c>
      <c r="F80" s="8">
        <v>0</v>
      </c>
      <c r="G80" s="8">
        <v>0</v>
      </c>
      <c r="H80" s="8">
        <v>0</v>
      </c>
      <c r="I80" t="s">
        <v>474</v>
      </c>
      <c r="J80" s="8">
        <v>120000</v>
      </c>
      <c r="K80" s="8">
        <v>171784.44</v>
      </c>
      <c r="L80" s="8">
        <v>0</v>
      </c>
    </row>
    <row r="81" spans="1:12">
      <c r="A81" t="s">
        <v>475</v>
      </c>
      <c r="B81" t="s">
        <v>476</v>
      </c>
      <c r="C81" t="s">
        <v>477</v>
      </c>
      <c r="D81" t="s">
        <v>478</v>
      </c>
      <c r="E81" t="s">
        <v>479</v>
      </c>
      <c r="F81" s="8">
        <v>3000</v>
      </c>
      <c r="G81" s="8">
        <v>9985</v>
      </c>
      <c r="H81" s="8">
        <v>0</v>
      </c>
      <c r="I81" t="s">
        <v>480</v>
      </c>
      <c r="J81" s="8">
        <v>3000</v>
      </c>
      <c r="K81" s="8">
        <v>3685</v>
      </c>
      <c r="L81" s="8">
        <v>0</v>
      </c>
    </row>
    <row r="82" spans="1:12">
      <c r="A82" t="s">
        <v>481</v>
      </c>
      <c r="B82" t="s">
        <v>482</v>
      </c>
      <c r="C82" t="s">
        <v>483</v>
      </c>
      <c r="D82" t="s">
        <v>484</v>
      </c>
      <c r="E82" t="s">
        <v>485</v>
      </c>
      <c r="F82" s="8">
        <v>0</v>
      </c>
      <c r="G82" s="8">
        <v>0</v>
      </c>
      <c r="H82" s="8">
        <v>0</v>
      </c>
      <c r="I82" t="s">
        <v>486</v>
      </c>
      <c r="J82" s="8">
        <v>0</v>
      </c>
      <c r="K82" s="8">
        <v>6300</v>
      </c>
      <c r="L82" s="8">
        <v>0</v>
      </c>
    </row>
    <row r="83" spans="1:12">
      <c r="A83" t="s">
        <v>487</v>
      </c>
      <c r="B83" t="s">
        <v>488</v>
      </c>
      <c r="C83" t="s">
        <v>489</v>
      </c>
      <c r="D83" t="s">
        <v>490</v>
      </c>
      <c r="E83" t="s">
        <v>491</v>
      </c>
      <c r="F83" s="8">
        <v>2619100</v>
      </c>
      <c r="G83" s="8">
        <v>2579719.83</v>
      </c>
      <c r="H83" s="8">
        <v>0</v>
      </c>
      <c r="I83" t="s">
        <v>492</v>
      </c>
      <c r="J83" s="8">
        <v>1405000</v>
      </c>
      <c r="K83" s="8">
        <v>449199.08</v>
      </c>
      <c r="L83" s="8">
        <v>0</v>
      </c>
    </row>
    <row r="84" spans="1:12">
      <c r="A84" t="s">
        <v>493</v>
      </c>
      <c r="B84" t="s">
        <v>494</v>
      </c>
      <c r="C84" t="s">
        <v>495</v>
      </c>
      <c r="D84" t="s">
        <v>496</v>
      </c>
      <c r="E84" t="s">
        <v>497</v>
      </c>
      <c r="F84" s="8">
        <v>0</v>
      </c>
      <c r="G84" s="8">
        <v>0</v>
      </c>
      <c r="H84" s="8">
        <v>0</v>
      </c>
      <c r="I84" t="s">
        <v>498</v>
      </c>
      <c r="J84" s="8">
        <v>949100</v>
      </c>
      <c r="K84" s="8">
        <v>2027362.68</v>
      </c>
      <c r="L84" s="8">
        <v>0</v>
      </c>
    </row>
    <row r="85" spans="1:12">
      <c r="A85" t="s">
        <v>499</v>
      </c>
      <c r="B85" t="s">
        <v>500</v>
      </c>
      <c r="C85" t="s">
        <v>501</v>
      </c>
      <c r="D85" t="s">
        <v>502</v>
      </c>
      <c r="E85" t="s">
        <v>503</v>
      </c>
      <c r="F85" s="8">
        <v>0</v>
      </c>
      <c r="G85" s="8">
        <v>0</v>
      </c>
      <c r="H85" s="8">
        <v>0</v>
      </c>
      <c r="I85" t="s">
        <v>504</v>
      </c>
      <c r="J85" s="8">
        <v>265000</v>
      </c>
      <c r="K85" s="8">
        <v>103158.07</v>
      </c>
      <c r="L85" s="8">
        <v>0</v>
      </c>
    </row>
    <row r="86" spans="1:12">
      <c r="A86" t="s">
        <v>505</v>
      </c>
      <c r="B86" t="s">
        <v>506</v>
      </c>
      <c r="C86" t="s">
        <v>507</v>
      </c>
      <c r="D86" t="s">
        <v>508</v>
      </c>
      <c r="E86" t="s">
        <v>509</v>
      </c>
      <c r="F86" s="8">
        <v>20000</v>
      </c>
      <c r="G86" s="8">
        <v>40610.06</v>
      </c>
      <c r="H86" s="8">
        <v>0</v>
      </c>
      <c r="I86" t="s">
        <v>510</v>
      </c>
      <c r="J86" s="8">
        <v>20000</v>
      </c>
      <c r="K86" s="8">
        <v>40610.06</v>
      </c>
      <c r="L86" s="8">
        <v>0</v>
      </c>
    </row>
    <row r="87" spans="1:12">
      <c r="A87" t="s">
        <v>511</v>
      </c>
      <c r="B87" t="s">
        <v>512</v>
      </c>
      <c r="C87" t="s">
        <v>513</v>
      </c>
      <c r="D87" t="s">
        <v>514</v>
      </c>
      <c r="E87" t="s">
        <v>515</v>
      </c>
      <c r="F87" s="8">
        <v>165000</v>
      </c>
      <c r="G87" s="8">
        <v>152695.17000000001</v>
      </c>
      <c r="H87" s="8">
        <v>0</v>
      </c>
      <c r="I87" t="s">
        <v>516</v>
      </c>
      <c r="J87" s="8">
        <v>15000</v>
      </c>
      <c r="K87" s="8">
        <v>8762.5</v>
      </c>
      <c r="L87" s="8">
        <v>0</v>
      </c>
    </row>
    <row r="88" spans="1:12">
      <c r="A88" t="s">
        <v>517</v>
      </c>
      <c r="B88" t="s">
        <v>518</v>
      </c>
      <c r="C88" t="s">
        <v>519</v>
      </c>
      <c r="D88" t="s">
        <v>520</v>
      </c>
      <c r="E88" t="s">
        <v>521</v>
      </c>
      <c r="F88" s="8">
        <v>0</v>
      </c>
      <c r="G88" s="8">
        <v>0</v>
      </c>
      <c r="H88" s="8">
        <v>0</v>
      </c>
      <c r="I88" t="s">
        <v>522</v>
      </c>
      <c r="J88" s="8">
        <v>20000</v>
      </c>
      <c r="K88" s="8">
        <v>0</v>
      </c>
      <c r="L88" s="8">
        <v>0</v>
      </c>
    </row>
    <row r="89" spans="1:12">
      <c r="A89" t="s">
        <v>523</v>
      </c>
      <c r="B89" t="s">
        <v>524</v>
      </c>
      <c r="C89" t="s">
        <v>525</v>
      </c>
      <c r="D89" t="s">
        <v>526</v>
      </c>
      <c r="E89" t="s">
        <v>527</v>
      </c>
      <c r="F89" s="8">
        <v>0</v>
      </c>
      <c r="G89" s="8">
        <v>0</v>
      </c>
      <c r="H89" s="8">
        <v>0</v>
      </c>
      <c r="I89" t="s">
        <v>528</v>
      </c>
      <c r="J89" s="8">
        <v>75000</v>
      </c>
      <c r="K89" s="8">
        <v>75399.75</v>
      </c>
      <c r="L89" s="8">
        <v>0</v>
      </c>
    </row>
    <row r="90" spans="1:12">
      <c r="A90" t="s">
        <v>529</v>
      </c>
      <c r="B90" t="s">
        <v>530</v>
      </c>
      <c r="C90" t="s">
        <v>531</v>
      </c>
      <c r="D90" t="s">
        <v>532</v>
      </c>
      <c r="E90" t="s">
        <v>533</v>
      </c>
      <c r="F90" s="8">
        <v>0</v>
      </c>
      <c r="G90" s="8">
        <v>0</v>
      </c>
      <c r="H90" s="8">
        <v>0</v>
      </c>
      <c r="I90" t="s">
        <v>534</v>
      </c>
      <c r="J90" s="8">
        <v>55000</v>
      </c>
      <c r="K90" s="8">
        <v>68532.92</v>
      </c>
      <c r="L90" s="8">
        <v>0</v>
      </c>
    </row>
    <row r="91" spans="1:12">
      <c r="A91" t="s">
        <v>535</v>
      </c>
      <c r="B91" t="s">
        <v>536</v>
      </c>
      <c r="C91" t="s">
        <v>537</v>
      </c>
      <c r="D91" t="s">
        <v>538</v>
      </c>
      <c r="E91" t="s">
        <v>539</v>
      </c>
      <c r="F91" s="8">
        <v>17848</v>
      </c>
      <c r="G91" s="8">
        <v>30824.45</v>
      </c>
      <c r="H91" s="8">
        <v>0</v>
      </c>
      <c r="I91" t="s">
        <v>540</v>
      </c>
      <c r="J91" s="8">
        <v>7848</v>
      </c>
      <c r="K91" s="8">
        <v>27189.56</v>
      </c>
      <c r="L91" s="8">
        <v>0</v>
      </c>
    </row>
    <row r="92" spans="1:12">
      <c r="A92" t="s">
        <v>541</v>
      </c>
      <c r="B92" t="s">
        <v>542</v>
      </c>
      <c r="C92" t="s">
        <v>543</v>
      </c>
      <c r="D92" t="s">
        <v>544</v>
      </c>
      <c r="E92" t="s">
        <v>545</v>
      </c>
      <c r="F92" s="8">
        <v>0</v>
      </c>
      <c r="G92" s="8">
        <v>0</v>
      </c>
      <c r="H92" s="8">
        <v>0</v>
      </c>
      <c r="I92" t="s">
        <v>546</v>
      </c>
      <c r="J92" s="8">
        <v>10000</v>
      </c>
      <c r="K92" s="8">
        <v>3634.89</v>
      </c>
      <c r="L92" s="8">
        <v>0</v>
      </c>
    </row>
    <row r="93" spans="1:12">
      <c r="A93" t="s">
        <v>547</v>
      </c>
      <c r="B93" t="s">
        <v>548</v>
      </c>
      <c r="C93" t="s">
        <v>549</v>
      </c>
      <c r="D93" t="s">
        <v>550</v>
      </c>
      <c r="E93" t="s">
        <v>551</v>
      </c>
      <c r="F93" s="8">
        <v>500</v>
      </c>
      <c r="G93" s="8">
        <v>19476.27</v>
      </c>
      <c r="H93" s="8">
        <v>0</v>
      </c>
      <c r="I93" t="s">
        <v>552</v>
      </c>
      <c r="J93" s="8">
        <v>0</v>
      </c>
      <c r="K93" s="8">
        <v>540.32000000000005</v>
      </c>
      <c r="L93" s="8">
        <v>0</v>
      </c>
    </row>
    <row r="94" spans="1:12">
      <c r="A94" t="s">
        <v>553</v>
      </c>
      <c r="B94" t="s">
        <v>554</v>
      </c>
      <c r="C94" t="s">
        <v>555</v>
      </c>
      <c r="D94" t="s">
        <v>556</v>
      </c>
      <c r="E94" t="s">
        <v>557</v>
      </c>
      <c r="F94" s="8">
        <v>0</v>
      </c>
      <c r="G94" s="8">
        <v>0</v>
      </c>
      <c r="H94" s="8">
        <v>0</v>
      </c>
      <c r="I94" t="s">
        <v>558</v>
      </c>
      <c r="J94" s="8">
        <v>500</v>
      </c>
      <c r="K94" s="8">
        <v>18935.95</v>
      </c>
      <c r="L94" s="8">
        <v>0</v>
      </c>
    </row>
    <row r="95" spans="1:12">
      <c r="A95" t="s">
        <v>559</v>
      </c>
      <c r="B95" t="s">
        <v>560</v>
      </c>
      <c r="C95" t="s">
        <v>561</v>
      </c>
      <c r="D95" t="s">
        <v>562</v>
      </c>
      <c r="E95" t="s">
        <v>563</v>
      </c>
      <c r="F95" s="8">
        <v>230900</v>
      </c>
      <c r="G95" s="8">
        <v>155131.69</v>
      </c>
      <c r="H95" s="8">
        <v>0</v>
      </c>
      <c r="I95" t="s">
        <v>564</v>
      </c>
      <c r="J95" s="8">
        <v>0</v>
      </c>
      <c r="K95" s="8">
        <v>6071.5</v>
      </c>
      <c r="L95" s="8">
        <v>0</v>
      </c>
    </row>
    <row r="96" spans="1:12">
      <c r="A96" t="s">
        <v>565</v>
      </c>
      <c r="B96" t="s">
        <v>566</v>
      </c>
      <c r="C96" t="s">
        <v>567</v>
      </c>
      <c r="D96" t="s">
        <v>568</v>
      </c>
      <c r="E96" t="s">
        <v>569</v>
      </c>
      <c r="F96" s="8">
        <v>0</v>
      </c>
      <c r="G96" s="8">
        <v>0</v>
      </c>
      <c r="H96" s="8">
        <v>0</v>
      </c>
      <c r="I96" t="s">
        <v>570</v>
      </c>
      <c r="J96" s="8">
        <v>10000</v>
      </c>
      <c r="K96" s="8">
        <v>9816.76</v>
      </c>
      <c r="L96" s="8">
        <v>0</v>
      </c>
    </row>
    <row r="97" spans="1:12">
      <c r="A97" t="s">
        <v>571</v>
      </c>
      <c r="B97" t="s">
        <v>572</v>
      </c>
      <c r="C97" t="s">
        <v>573</v>
      </c>
      <c r="D97" t="s">
        <v>574</v>
      </c>
      <c r="E97" t="s">
        <v>575</v>
      </c>
      <c r="F97" s="8">
        <v>0</v>
      </c>
      <c r="G97" s="8">
        <v>0</v>
      </c>
      <c r="H97" s="8">
        <v>0</v>
      </c>
      <c r="I97" t="s">
        <v>576</v>
      </c>
      <c r="J97" s="8">
        <v>155900</v>
      </c>
      <c r="K97" s="8">
        <v>123140.13</v>
      </c>
      <c r="L97" s="8">
        <v>0</v>
      </c>
    </row>
    <row r="98" spans="1:12">
      <c r="A98" t="s">
        <v>577</v>
      </c>
      <c r="B98" t="s">
        <v>578</v>
      </c>
      <c r="C98" t="s">
        <v>579</v>
      </c>
      <c r="D98" t="s">
        <v>580</v>
      </c>
      <c r="E98" t="s">
        <v>581</v>
      </c>
      <c r="F98" s="8">
        <v>0</v>
      </c>
      <c r="G98" s="8">
        <v>0</v>
      </c>
      <c r="H98" s="8">
        <v>0</v>
      </c>
      <c r="I98" t="s">
        <v>582</v>
      </c>
      <c r="J98" s="8">
        <v>65000</v>
      </c>
      <c r="K98" s="8">
        <v>16103.3</v>
      </c>
      <c r="L98" s="8">
        <v>0</v>
      </c>
    </row>
    <row r="99" spans="1:12">
      <c r="A99" t="s">
        <v>583</v>
      </c>
      <c r="B99" t="s">
        <v>584</v>
      </c>
      <c r="C99" t="s">
        <v>585</v>
      </c>
      <c r="D99" t="s">
        <v>586</v>
      </c>
      <c r="E99" t="s">
        <v>587</v>
      </c>
      <c r="F99" s="8">
        <v>38000</v>
      </c>
      <c r="G99" s="8">
        <v>73181.61</v>
      </c>
      <c r="H99" s="8">
        <v>0</v>
      </c>
      <c r="I99" t="s">
        <v>588</v>
      </c>
      <c r="J99" s="8">
        <v>0</v>
      </c>
      <c r="K99" s="8">
        <v>70</v>
      </c>
      <c r="L99" s="8">
        <v>0</v>
      </c>
    </row>
    <row r="100" spans="1:12">
      <c r="A100" t="s">
        <v>589</v>
      </c>
      <c r="B100" t="s">
        <v>590</v>
      </c>
      <c r="C100" t="s">
        <v>591</v>
      </c>
      <c r="D100" t="s">
        <v>592</v>
      </c>
      <c r="E100" t="s">
        <v>593</v>
      </c>
      <c r="F100" s="8">
        <v>0</v>
      </c>
      <c r="G100" s="8">
        <v>0</v>
      </c>
      <c r="H100" s="8">
        <v>0</v>
      </c>
      <c r="I100" t="s">
        <v>594</v>
      </c>
      <c r="J100" s="8">
        <v>28000</v>
      </c>
      <c r="K100" s="8">
        <v>62101.81</v>
      </c>
      <c r="L100" s="8">
        <v>0</v>
      </c>
    </row>
    <row r="101" spans="1:12">
      <c r="A101" t="s">
        <v>595</v>
      </c>
      <c r="B101" t="s">
        <v>596</v>
      </c>
      <c r="C101" t="s">
        <v>597</v>
      </c>
      <c r="D101" t="s">
        <v>598</v>
      </c>
      <c r="E101" t="s">
        <v>599</v>
      </c>
      <c r="F101" s="8">
        <v>0</v>
      </c>
      <c r="G101" s="8">
        <v>0</v>
      </c>
      <c r="H101" s="8">
        <v>0</v>
      </c>
      <c r="I101" t="s">
        <v>600</v>
      </c>
      <c r="J101" s="8">
        <v>10000</v>
      </c>
      <c r="K101" s="8">
        <v>11009.8</v>
      </c>
      <c r="L101" s="8">
        <v>0</v>
      </c>
    </row>
    <row r="102" spans="1:12">
      <c r="A102" t="s">
        <v>601</v>
      </c>
      <c r="B102" t="s">
        <v>602</v>
      </c>
      <c r="C102" t="s">
        <v>603</v>
      </c>
      <c r="D102" t="s">
        <v>604</v>
      </c>
      <c r="E102" t="s">
        <v>605</v>
      </c>
      <c r="F102" s="8">
        <v>18200</v>
      </c>
      <c r="G102" s="8">
        <v>11478.5</v>
      </c>
      <c r="H102" s="8">
        <v>0</v>
      </c>
      <c r="I102" t="s">
        <v>606</v>
      </c>
      <c r="J102" s="8">
        <v>15000</v>
      </c>
      <c r="K102" s="8">
        <v>11126</v>
      </c>
      <c r="L102" s="8">
        <v>0</v>
      </c>
    </row>
    <row r="103" spans="1:12">
      <c r="A103" t="s">
        <v>607</v>
      </c>
      <c r="B103" t="s">
        <v>608</v>
      </c>
      <c r="C103" t="s">
        <v>609</v>
      </c>
      <c r="D103" t="s">
        <v>610</v>
      </c>
      <c r="E103" t="s">
        <v>611</v>
      </c>
      <c r="F103" s="8">
        <v>0</v>
      </c>
      <c r="G103" s="8">
        <v>0</v>
      </c>
      <c r="H103" s="8">
        <v>0</v>
      </c>
      <c r="I103" t="s">
        <v>612</v>
      </c>
      <c r="J103" s="8">
        <v>3000</v>
      </c>
      <c r="K103" s="8">
        <v>0</v>
      </c>
      <c r="L103" s="8">
        <v>0</v>
      </c>
    </row>
    <row r="104" spans="1:12">
      <c r="A104" t="s">
        <v>613</v>
      </c>
      <c r="B104" t="s">
        <v>614</v>
      </c>
      <c r="C104" t="s">
        <v>615</v>
      </c>
      <c r="D104" t="s">
        <v>616</v>
      </c>
      <c r="E104" t="s">
        <v>617</v>
      </c>
      <c r="F104" s="8">
        <v>0</v>
      </c>
      <c r="G104" s="8">
        <v>0</v>
      </c>
      <c r="H104" s="8">
        <v>0</v>
      </c>
      <c r="I104" t="s">
        <v>618</v>
      </c>
      <c r="J104" s="8">
        <v>200</v>
      </c>
      <c r="K104" s="8">
        <v>352.5</v>
      </c>
      <c r="L104" s="8">
        <v>0</v>
      </c>
    </row>
    <row r="105" spans="1:12">
      <c r="A105" t="s">
        <v>619</v>
      </c>
      <c r="B105" t="s">
        <v>620</v>
      </c>
      <c r="C105" t="s">
        <v>621</v>
      </c>
      <c r="D105" t="s">
        <v>622</v>
      </c>
      <c r="E105" t="s">
        <v>623</v>
      </c>
      <c r="F105" s="8">
        <v>288000</v>
      </c>
      <c r="G105" s="8">
        <v>156373.43</v>
      </c>
      <c r="H105" s="8">
        <v>0</v>
      </c>
      <c r="I105" t="s">
        <v>624</v>
      </c>
      <c r="J105" s="8">
        <v>150000</v>
      </c>
      <c r="K105" s="8">
        <v>124751.23</v>
      </c>
      <c r="L105" s="8">
        <v>0</v>
      </c>
    </row>
    <row r="106" spans="1:12">
      <c r="A106" t="s">
        <v>625</v>
      </c>
      <c r="B106" t="s">
        <v>626</v>
      </c>
      <c r="C106" t="s">
        <v>627</v>
      </c>
      <c r="D106" t="s">
        <v>628</v>
      </c>
      <c r="E106" t="s">
        <v>629</v>
      </c>
      <c r="F106" s="8">
        <v>0</v>
      </c>
      <c r="G106" s="8">
        <v>0</v>
      </c>
      <c r="H106" s="8">
        <v>0</v>
      </c>
      <c r="I106" t="s">
        <v>630</v>
      </c>
      <c r="J106" s="8">
        <v>120000</v>
      </c>
      <c r="K106" s="8">
        <v>16296.74</v>
      </c>
      <c r="L106" s="8">
        <v>0</v>
      </c>
    </row>
    <row r="107" spans="1:12">
      <c r="A107" t="s">
        <v>631</v>
      </c>
      <c r="B107" t="s">
        <v>632</v>
      </c>
      <c r="C107" t="s">
        <v>633</v>
      </c>
      <c r="D107" t="s">
        <v>634</v>
      </c>
      <c r="E107" t="s">
        <v>635</v>
      </c>
      <c r="F107" s="8">
        <v>0</v>
      </c>
      <c r="G107" s="8">
        <v>0</v>
      </c>
      <c r="H107" s="8">
        <v>0</v>
      </c>
      <c r="I107" t="s">
        <v>636</v>
      </c>
      <c r="J107" s="8">
        <v>18000</v>
      </c>
      <c r="K107" s="8">
        <v>15325.46</v>
      </c>
      <c r="L107" s="8">
        <v>0</v>
      </c>
    </row>
    <row r="108" spans="1:12">
      <c r="A108" t="s">
        <v>637</v>
      </c>
      <c r="B108" t="s">
        <v>638</v>
      </c>
      <c r="C108" t="s">
        <v>639</v>
      </c>
      <c r="D108" t="s">
        <v>640</v>
      </c>
      <c r="E108" t="s">
        <v>641</v>
      </c>
      <c r="F108" s="8">
        <v>28550</v>
      </c>
      <c r="G108" s="8">
        <v>24130.33</v>
      </c>
      <c r="H108" s="8">
        <v>0</v>
      </c>
      <c r="I108" t="s">
        <v>642</v>
      </c>
      <c r="J108" s="8">
        <v>28000</v>
      </c>
      <c r="K108" s="8">
        <v>22034.57</v>
      </c>
      <c r="L108" s="8">
        <v>0</v>
      </c>
    </row>
    <row r="109" spans="1:12">
      <c r="A109" t="s">
        <v>643</v>
      </c>
      <c r="B109" t="s">
        <v>644</v>
      </c>
      <c r="C109" t="s">
        <v>645</v>
      </c>
      <c r="D109" t="s">
        <v>646</v>
      </c>
      <c r="E109" t="s">
        <v>647</v>
      </c>
      <c r="F109" s="8">
        <v>0</v>
      </c>
      <c r="G109" s="8">
        <v>0</v>
      </c>
      <c r="H109" s="8">
        <v>0</v>
      </c>
      <c r="I109" t="s">
        <v>648</v>
      </c>
      <c r="J109" s="8">
        <v>550</v>
      </c>
      <c r="K109" s="8">
        <v>2095.7600000000002</v>
      </c>
      <c r="L109" s="8">
        <v>0</v>
      </c>
    </row>
    <row r="110" spans="1:12">
      <c r="A110" t="s">
        <v>649</v>
      </c>
      <c r="B110" t="s">
        <v>650</v>
      </c>
      <c r="C110" t="s">
        <v>651</v>
      </c>
      <c r="D110" t="s">
        <v>652</v>
      </c>
      <c r="E110" t="s">
        <v>653</v>
      </c>
      <c r="F110" s="8">
        <v>12000</v>
      </c>
      <c r="G110" s="8">
        <v>16780.54</v>
      </c>
      <c r="H110" s="8">
        <v>0</v>
      </c>
      <c r="I110" t="s">
        <v>654</v>
      </c>
      <c r="J110" s="8">
        <v>12000</v>
      </c>
      <c r="K110" s="8">
        <v>14784.66</v>
      </c>
      <c r="L110" s="8">
        <v>0</v>
      </c>
    </row>
    <row r="111" spans="1:12">
      <c r="A111" t="s">
        <v>655</v>
      </c>
      <c r="B111" t="s">
        <v>656</v>
      </c>
      <c r="C111" t="s">
        <v>657</v>
      </c>
      <c r="D111" t="s">
        <v>658</v>
      </c>
      <c r="E111" t="s">
        <v>659</v>
      </c>
      <c r="F111" s="8">
        <v>0</v>
      </c>
      <c r="G111" s="8">
        <v>0</v>
      </c>
      <c r="H111" s="8">
        <v>0</v>
      </c>
      <c r="I111" t="s">
        <v>660</v>
      </c>
      <c r="J111" s="8">
        <v>0</v>
      </c>
      <c r="K111" s="8">
        <v>1812.54</v>
      </c>
      <c r="L111" s="8">
        <v>0</v>
      </c>
    </row>
    <row r="112" spans="1:12">
      <c r="A112" t="s">
        <v>661</v>
      </c>
      <c r="B112" t="s">
        <v>662</v>
      </c>
      <c r="C112" t="s">
        <v>663</v>
      </c>
      <c r="D112" t="s">
        <v>664</v>
      </c>
      <c r="E112" t="s">
        <v>665</v>
      </c>
      <c r="F112" s="8">
        <v>0</v>
      </c>
      <c r="G112" s="8">
        <v>0</v>
      </c>
      <c r="H112" s="8">
        <v>0</v>
      </c>
      <c r="I112" t="s">
        <v>666</v>
      </c>
      <c r="J112" s="8">
        <v>0</v>
      </c>
      <c r="K112" s="8">
        <v>183.34</v>
      </c>
      <c r="L112" s="8">
        <v>0</v>
      </c>
    </row>
    <row r="113" spans="1:12">
      <c r="A113" t="s">
        <v>667</v>
      </c>
      <c r="B113" t="s">
        <v>668</v>
      </c>
      <c r="C113" t="s">
        <v>669</v>
      </c>
      <c r="D113" t="s">
        <v>670</v>
      </c>
      <c r="E113" t="s">
        <v>671</v>
      </c>
      <c r="F113" s="8">
        <v>0</v>
      </c>
      <c r="G113" s="8">
        <v>111</v>
      </c>
      <c r="H113" s="8">
        <v>0</v>
      </c>
      <c r="I113" t="s">
        <v>672</v>
      </c>
      <c r="J113" s="8">
        <v>0</v>
      </c>
      <c r="K113" s="8">
        <v>111</v>
      </c>
      <c r="L113" s="8">
        <v>0</v>
      </c>
    </row>
    <row r="114" spans="1:12">
      <c r="A114" t="s">
        <v>673</v>
      </c>
      <c r="B114" t="s">
        <v>674</v>
      </c>
      <c r="C114" t="s">
        <v>675</v>
      </c>
      <c r="D114" t="s">
        <v>676</v>
      </c>
      <c r="E114" t="s">
        <v>677</v>
      </c>
      <c r="F114" s="8">
        <v>0</v>
      </c>
      <c r="G114" s="8">
        <v>299960</v>
      </c>
      <c r="H114" s="8">
        <v>0</v>
      </c>
      <c r="I114" t="s">
        <v>678</v>
      </c>
      <c r="J114" s="8">
        <v>0</v>
      </c>
      <c r="K114" s="8">
        <v>299960</v>
      </c>
      <c r="L114" s="8">
        <v>0</v>
      </c>
    </row>
    <row r="115" spans="1:12">
      <c r="A115" t="s">
        <v>679</v>
      </c>
      <c r="B115" t="s">
        <v>680</v>
      </c>
      <c r="C115" t="s">
        <v>681</v>
      </c>
      <c r="D115" t="s">
        <v>682</v>
      </c>
      <c r="E115" t="s">
        <v>683</v>
      </c>
      <c r="F115" s="8">
        <v>0</v>
      </c>
      <c r="G115" s="8">
        <v>11400</v>
      </c>
      <c r="H115" s="8">
        <v>0</v>
      </c>
      <c r="I115" t="s">
        <v>684</v>
      </c>
      <c r="J115" s="8">
        <v>0</v>
      </c>
      <c r="K115" s="8">
        <v>11400</v>
      </c>
      <c r="L115" s="8">
        <v>0</v>
      </c>
    </row>
    <row r="116" spans="1:12">
      <c r="A116" t="s">
        <v>685</v>
      </c>
      <c r="B116" t="s">
        <v>686</v>
      </c>
      <c r="C116" t="s">
        <v>687</v>
      </c>
      <c r="D116" t="s">
        <v>688</v>
      </c>
      <c r="E116" t="s">
        <v>689</v>
      </c>
      <c r="F116" s="8">
        <v>30000</v>
      </c>
      <c r="G116" s="8">
        <v>35661.25</v>
      </c>
      <c r="H116" s="8">
        <v>0</v>
      </c>
      <c r="I116" t="s">
        <v>690</v>
      </c>
      <c r="J116" s="8">
        <v>30000</v>
      </c>
      <c r="K116" s="8">
        <v>35661.25</v>
      </c>
      <c r="L116" s="8">
        <v>0</v>
      </c>
    </row>
    <row r="117" spans="1:12">
      <c r="A117" t="s">
        <v>691</v>
      </c>
      <c r="B117" t="s">
        <v>692</v>
      </c>
      <c r="C117" t="s">
        <v>693</v>
      </c>
      <c r="D117" t="s">
        <v>694</v>
      </c>
      <c r="E117" t="s">
        <v>695</v>
      </c>
      <c r="F117" s="8">
        <v>53000</v>
      </c>
      <c r="G117" s="8">
        <v>55300</v>
      </c>
      <c r="H117" s="8">
        <v>0</v>
      </c>
      <c r="I117" t="s">
        <v>696</v>
      </c>
      <c r="J117" s="8">
        <v>0</v>
      </c>
      <c r="K117" s="8">
        <v>1000</v>
      </c>
      <c r="L117" s="8">
        <v>0</v>
      </c>
    </row>
    <row r="118" spans="1:12">
      <c r="A118" t="s">
        <v>697</v>
      </c>
      <c r="B118" t="s">
        <v>698</v>
      </c>
      <c r="C118" t="s">
        <v>699</v>
      </c>
      <c r="D118" t="s">
        <v>700</v>
      </c>
      <c r="E118" t="s">
        <v>701</v>
      </c>
      <c r="F118" s="8">
        <v>0</v>
      </c>
      <c r="G118" s="8">
        <v>0</v>
      </c>
      <c r="H118" s="8">
        <v>0</v>
      </c>
      <c r="I118" t="s">
        <v>702</v>
      </c>
      <c r="J118" s="8">
        <v>27000</v>
      </c>
      <c r="K118" s="8">
        <v>42000</v>
      </c>
      <c r="L118" s="8">
        <v>0</v>
      </c>
    </row>
    <row r="119" spans="1:12">
      <c r="A119" t="s">
        <v>703</v>
      </c>
      <c r="B119" t="s">
        <v>704</v>
      </c>
      <c r="C119" t="s">
        <v>705</v>
      </c>
      <c r="D119" t="s">
        <v>706</v>
      </c>
      <c r="E119" t="s">
        <v>707</v>
      </c>
      <c r="F119" s="8">
        <v>0</v>
      </c>
      <c r="G119" s="8">
        <v>0</v>
      </c>
      <c r="H119" s="8">
        <v>0</v>
      </c>
      <c r="I119" t="s">
        <v>708</v>
      </c>
      <c r="J119" s="8">
        <v>25000</v>
      </c>
      <c r="K119" s="8">
        <v>12300</v>
      </c>
      <c r="L119" s="8">
        <v>0</v>
      </c>
    </row>
    <row r="120" spans="1:12">
      <c r="A120" t="s">
        <v>709</v>
      </c>
      <c r="B120" t="s">
        <v>710</v>
      </c>
      <c r="C120" t="s">
        <v>711</v>
      </c>
      <c r="D120" t="s">
        <v>712</v>
      </c>
      <c r="E120" t="s">
        <v>713</v>
      </c>
      <c r="F120" s="8">
        <v>0</v>
      </c>
      <c r="G120" s="8">
        <v>0</v>
      </c>
      <c r="H120" s="8">
        <v>0</v>
      </c>
      <c r="I120" t="s">
        <v>714</v>
      </c>
      <c r="J120" s="8">
        <v>1000</v>
      </c>
      <c r="K120" s="8">
        <v>0</v>
      </c>
      <c r="L120" s="8">
        <v>0</v>
      </c>
    </row>
    <row r="121" spans="1:12">
      <c r="A121" t="s">
        <v>715</v>
      </c>
      <c r="B121" t="s">
        <v>716</v>
      </c>
      <c r="C121" t="s">
        <v>717</v>
      </c>
      <c r="D121" t="s">
        <v>718</v>
      </c>
      <c r="E121" t="s">
        <v>719</v>
      </c>
      <c r="F121" s="8">
        <v>0</v>
      </c>
      <c r="G121" s="8">
        <v>125.66</v>
      </c>
      <c r="H121" s="8">
        <v>0</v>
      </c>
      <c r="I121" t="s">
        <v>720</v>
      </c>
      <c r="J121" s="8">
        <v>0</v>
      </c>
      <c r="K121" s="8">
        <v>125.66</v>
      </c>
      <c r="L121" s="8">
        <v>0</v>
      </c>
    </row>
    <row r="122" spans="1:12">
      <c r="A122" t="s">
        <v>721</v>
      </c>
      <c r="B122" t="s">
        <v>722</v>
      </c>
      <c r="C122" t="s">
        <v>723</v>
      </c>
      <c r="D122" t="s">
        <v>724</v>
      </c>
      <c r="E122" t="s">
        <v>725</v>
      </c>
      <c r="F122" s="8">
        <v>235000</v>
      </c>
      <c r="G122" s="8">
        <v>225911.86</v>
      </c>
      <c r="H122" s="8">
        <v>0</v>
      </c>
      <c r="I122" t="s">
        <v>726</v>
      </c>
      <c r="J122" s="8">
        <v>150000</v>
      </c>
      <c r="K122" s="8">
        <v>143568.75</v>
      </c>
      <c r="L122" s="8">
        <v>0</v>
      </c>
    </row>
    <row r="123" spans="1:12">
      <c r="A123" t="s">
        <v>727</v>
      </c>
      <c r="B123" t="s">
        <v>728</v>
      </c>
      <c r="C123" t="s">
        <v>729</v>
      </c>
      <c r="D123" t="s">
        <v>730</v>
      </c>
      <c r="E123" t="s">
        <v>731</v>
      </c>
      <c r="F123" s="8">
        <v>0</v>
      </c>
      <c r="G123" s="8">
        <v>0</v>
      </c>
      <c r="H123" s="8">
        <v>0</v>
      </c>
      <c r="I123" t="s">
        <v>732</v>
      </c>
      <c r="J123" s="8">
        <v>85000</v>
      </c>
      <c r="K123" s="8">
        <v>82343.11</v>
      </c>
      <c r="L123" s="8">
        <v>0</v>
      </c>
    </row>
    <row r="124" spans="1:12">
      <c r="A124" t="s">
        <v>733</v>
      </c>
      <c r="B124" t="s">
        <v>734</v>
      </c>
      <c r="C124" t="s">
        <v>735</v>
      </c>
      <c r="D124" t="s">
        <v>736</v>
      </c>
      <c r="E124" t="s">
        <v>737</v>
      </c>
      <c r="F124" s="8">
        <v>620000</v>
      </c>
      <c r="G124" s="8">
        <v>612266.86</v>
      </c>
      <c r="H124" s="8">
        <v>0</v>
      </c>
      <c r="I124" t="s">
        <v>738</v>
      </c>
      <c r="J124" s="8">
        <v>0</v>
      </c>
      <c r="K124" s="8">
        <v>5954.65</v>
      </c>
      <c r="L124" s="8">
        <v>0</v>
      </c>
    </row>
    <row r="125" spans="1:12">
      <c r="A125" t="s">
        <v>739</v>
      </c>
      <c r="B125" t="s">
        <v>740</v>
      </c>
      <c r="C125" t="s">
        <v>741</v>
      </c>
      <c r="D125" t="s">
        <v>742</v>
      </c>
      <c r="E125" t="s">
        <v>743</v>
      </c>
      <c r="F125" s="8">
        <v>0</v>
      </c>
      <c r="G125" s="8">
        <v>0</v>
      </c>
      <c r="H125" s="8">
        <v>0</v>
      </c>
      <c r="I125" t="s">
        <v>744</v>
      </c>
      <c r="J125" s="8">
        <v>520000</v>
      </c>
      <c r="K125" s="8">
        <v>557022.62</v>
      </c>
      <c r="L125" s="8">
        <v>0</v>
      </c>
    </row>
    <row r="126" spans="1:12">
      <c r="A126" t="s">
        <v>745</v>
      </c>
      <c r="B126" t="s">
        <v>746</v>
      </c>
      <c r="C126" t="s">
        <v>747</v>
      </c>
      <c r="D126" t="s">
        <v>748</v>
      </c>
      <c r="E126" t="s">
        <v>749</v>
      </c>
      <c r="F126" s="8">
        <v>0</v>
      </c>
      <c r="G126" s="8">
        <v>0</v>
      </c>
      <c r="H126" s="8">
        <v>0</v>
      </c>
      <c r="I126" t="s">
        <v>750</v>
      </c>
      <c r="J126" s="8">
        <v>15000</v>
      </c>
      <c r="K126" s="8">
        <v>14812.5</v>
      </c>
      <c r="L126" s="8">
        <v>0</v>
      </c>
    </row>
    <row r="127" spans="1:12">
      <c r="A127" t="s">
        <v>751</v>
      </c>
      <c r="B127" t="s">
        <v>752</v>
      </c>
      <c r="C127" t="s">
        <v>753</v>
      </c>
      <c r="D127" t="s">
        <v>754</v>
      </c>
      <c r="E127" t="s">
        <v>755</v>
      </c>
      <c r="F127" s="8">
        <v>0</v>
      </c>
      <c r="G127" s="8">
        <v>0</v>
      </c>
      <c r="H127" s="8">
        <v>0</v>
      </c>
      <c r="I127" t="s">
        <v>756</v>
      </c>
      <c r="J127" s="8">
        <v>45000</v>
      </c>
      <c r="K127" s="8">
        <v>0</v>
      </c>
      <c r="L127" s="8">
        <v>0</v>
      </c>
    </row>
    <row r="128" spans="1:12">
      <c r="A128" t="s">
        <v>757</v>
      </c>
      <c r="B128" t="s">
        <v>758</v>
      </c>
      <c r="C128" t="s">
        <v>759</v>
      </c>
      <c r="D128" t="s">
        <v>760</v>
      </c>
      <c r="E128" t="s">
        <v>761</v>
      </c>
      <c r="F128" s="8">
        <v>0</v>
      </c>
      <c r="G128" s="8">
        <v>0</v>
      </c>
      <c r="H128" s="8">
        <v>0</v>
      </c>
      <c r="I128" t="s">
        <v>762</v>
      </c>
      <c r="J128" s="8">
        <v>40000</v>
      </c>
      <c r="K128" s="8">
        <v>34477.089999999997</v>
      </c>
      <c r="L128" s="8">
        <v>0</v>
      </c>
    </row>
    <row r="129" spans="1:12">
      <c r="A129" t="s">
        <v>763</v>
      </c>
      <c r="B129" t="s">
        <v>764</v>
      </c>
      <c r="C129" t="s">
        <v>765</v>
      </c>
      <c r="D129" t="s">
        <v>766</v>
      </c>
      <c r="E129" t="s">
        <v>767</v>
      </c>
      <c r="F129" s="8">
        <v>25000</v>
      </c>
      <c r="G129" s="8">
        <v>21295.89</v>
      </c>
      <c r="H129" s="8">
        <v>0</v>
      </c>
      <c r="I129" t="s">
        <v>768</v>
      </c>
      <c r="J129" s="8">
        <v>15000</v>
      </c>
      <c r="K129" s="8">
        <v>12154.63</v>
      </c>
      <c r="L129" s="8">
        <v>0</v>
      </c>
    </row>
    <row r="130" spans="1:12">
      <c r="A130" t="s">
        <v>769</v>
      </c>
      <c r="B130" t="s">
        <v>770</v>
      </c>
      <c r="C130" t="s">
        <v>771</v>
      </c>
      <c r="D130" t="s">
        <v>772</v>
      </c>
      <c r="E130" t="s">
        <v>773</v>
      </c>
      <c r="F130" s="8">
        <v>0</v>
      </c>
      <c r="G130" s="8">
        <v>0</v>
      </c>
      <c r="H130" s="8">
        <v>0</v>
      </c>
      <c r="I130" t="s">
        <v>774</v>
      </c>
      <c r="J130" s="8">
        <v>10000</v>
      </c>
      <c r="K130" s="8">
        <v>9141.26</v>
      </c>
      <c r="L130" s="8">
        <v>0</v>
      </c>
    </row>
    <row r="131" spans="1:12">
      <c r="A131" t="s">
        <v>775</v>
      </c>
      <c r="B131" t="s">
        <v>776</v>
      </c>
      <c r="C131" t="s">
        <v>777</v>
      </c>
      <c r="D131" t="s">
        <v>778</v>
      </c>
      <c r="E131" t="s">
        <v>779</v>
      </c>
      <c r="F131" s="8">
        <v>38000</v>
      </c>
      <c r="G131" s="8">
        <v>30927.32</v>
      </c>
      <c r="H131" s="8">
        <v>0</v>
      </c>
      <c r="I131" t="s">
        <v>780</v>
      </c>
      <c r="J131" s="8">
        <v>30000</v>
      </c>
      <c r="K131" s="8">
        <v>29466.880000000001</v>
      </c>
      <c r="L131" s="8">
        <v>0</v>
      </c>
    </row>
    <row r="132" spans="1:12">
      <c r="A132" t="s">
        <v>781</v>
      </c>
      <c r="B132" t="s">
        <v>782</v>
      </c>
      <c r="C132" t="s">
        <v>783</v>
      </c>
      <c r="D132" t="s">
        <v>784</v>
      </c>
      <c r="E132" t="s">
        <v>785</v>
      </c>
      <c r="F132" s="8">
        <v>0</v>
      </c>
      <c r="G132" s="8">
        <v>0</v>
      </c>
      <c r="H132" s="8">
        <v>0</v>
      </c>
      <c r="I132" t="s">
        <v>786</v>
      </c>
      <c r="J132" s="8">
        <v>8000</v>
      </c>
      <c r="K132" s="8">
        <v>1460.44</v>
      </c>
      <c r="L132" s="8">
        <v>0</v>
      </c>
    </row>
    <row r="133" spans="1:12">
      <c r="A133" t="s">
        <v>787</v>
      </c>
      <c r="B133" t="s">
        <v>788</v>
      </c>
      <c r="C133" t="s">
        <v>789</v>
      </c>
      <c r="D133" t="s">
        <v>790</v>
      </c>
      <c r="E133" t="s">
        <v>791</v>
      </c>
      <c r="F133" s="8">
        <v>300000</v>
      </c>
      <c r="G133" s="8">
        <v>379950.03</v>
      </c>
      <c r="H133" s="8">
        <v>0</v>
      </c>
      <c r="I133" t="s">
        <v>792</v>
      </c>
      <c r="J133" s="8">
        <v>300000</v>
      </c>
      <c r="K133" s="8">
        <v>253844.97</v>
      </c>
      <c r="L133" s="8">
        <v>0</v>
      </c>
    </row>
    <row r="134" spans="1:12">
      <c r="A134" t="s">
        <v>793</v>
      </c>
      <c r="B134" t="s">
        <v>794</v>
      </c>
      <c r="C134" t="s">
        <v>795</v>
      </c>
      <c r="D134" t="s">
        <v>796</v>
      </c>
      <c r="E134" t="s">
        <v>797</v>
      </c>
      <c r="F134" s="8">
        <v>0</v>
      </c>
      <c r="G134" s="8">
        <v>0</v>
      </c>
      <c r="H134" s="8">
        <v>0</v>
      </c>
      <c r="I134" t="s">
        <v>798</v>
      </c>
      <c r="J134" s="8">
        <v>0</v>
      </c>
      <c r="K134" s="8">
        <v>126105.06</v>
      </c>
      <c r="L134" s="8">
        <v>0</v>
      </c>
    </row>
    <row r="135" spans="1:12">
      <c r="A135" t="s">
        <v>799</v>
      </c>
      <c r="B135" t="s">
        <v>800</v>
      </c>
      <c r="C135" t="s">
        <v>801</v>
      </c>
      <c r="D135" t="s">
        <v>802</v>
      </c>
      <c r="E135" t="s">
        <v>803</v>
      </c>
      <c r="F135" s="8">
        <v>60000</v>
      </c>
      <c r="G135" s="8">
        <v>53413.38</v>
      </c>
      <c r="H135" s="8">
        <v>0</v>
      </c>
      <c r="I135" t="s">
        <v>804</v>
      </c>
      <c r="J135" s="8">
        <v>60000</v>
      </c>
      <c r="K135" s="8">
        <v>53413.38</v>
      </c>
      <c r="L135" s="8">
        <v>0</v>
      </c>
    </row>
    <row r="136" spans="1:12">
      <c r="A136" t="s">
        <v>805</v>
      </c>
      <c r="B136" t="s">
        <v>806</v>
      </c>
      <c r="C136" t="s">
        <v>807</v>
      </c>
      <c r="D136" t="s">
        <v>808</v>
      </c>
      <c r="E136" t="s">
        <v>809</v>
      </c>
      <c r="F136" s="8">
        <v>133000</v>
      </c>
      <c r="G136" s="8">
        <v>0</v>
      </c>
      <c r="H136" s="8">
        <v>0</v>
      </c>
      <c r="I136" t="s">
        <v>810</v>
      </c>
      <c r="J136" s="8">
        <v>125000</v>
      </c>
      <c r="K136" s="8">
        <v>0</v>
      </c>
      <c r="L136" s="8">
        <v>0</v>
      </c>
    </row>
    <row r="137" spans="1:12">
      <c r="A137" t="s">
        <v>811</v>
      </c>
      <c r="B137" t="s">
        <v>812</v>
      </c>
      <c r="C137" t="s">
        <v>813</v>
      </c>
      <c r="D137" t="s">
        <v>814</v>
      </c>
      <c r="E137" t="s">
        <v>815</v>
      </c>
      <c r="F137" s="8">
        <v>0</v>
      </c>
      <c r="G137" s="8">
        <v>0</v>
      </c>
      <c r="H137" s="8">
        <v>0</v>
      </c>
      <c r="I137" t="s">
        <v>816</v>
      </c>
      <c r="J137" s="8">
        <v>8000</v>
      </c>
      <c r="K137" s="8">
        <v>0</v>
      </c>
      <c r="L137" s="8">
        <v>0</v>
      </c>
    </row>
    <row r="138" spans="1:12">
      <c r="A138" t="s">
        <v>817</v>
      </c>
      <c r="B138" t="s">
        <v>818</v>
      </c>
      <c r="C138" t="s">
        <v>819</v>
      </c>
      <c r="D138" t="s">
        <v>820</v>
      </c>
      <c r="E138" t="s">
        <v>821</v>
      </c>
      <c r="F138" s="8">
        <v>18000</v>
      </c>
      <c r="G138" s="8">
        <v>17525</v>
      </c>
      <c r="H138" s="8">
        <v>0</v>
      </c>
      <c r="I138" t="s">
        <v>822</v>
      </c>
      <c r="J138" s="8">
        <v>18000</v>
      </c>
      <c r="K138" s="8">
        <v>17525</v>
      </c>
      <c r="L138" s="8">
        <v>0</v>
      </c>
    </row>
    <row r="139" spans="1:12">
      <c r="A139" t="s">
        <v>823</v>
      </c>
      <c r="B139" t="s">
        <v>824</v>
      </c>
      <c r="C139" t="s">
        <v>825</v>
      </c>
      <c r="D139" t="s">
        <v>826</v>
      </c>
      <c r="E139" t="s">
        <v>827</v>
      </c>
      <c r="F139" s="8">
        <v>48900</v>
      </c>
      <c r="G139" s="8">
        <v>56426.73</v>
      </c>
      <c r="H139" s="8">
        <v>0</v>
      </c>
      <c r="I139" t="s">
        <v>828</v>
      </c>
      <c r="J139" s="8">
        <v>0</v>
      </c>
      <c r="K139" s="8">
        <v>9168.2000000000007</v>
      </c>
      <c r="L139" s="8">
        <v>0</v>
      </c>
    </row>
    <row r="140" spans="1:12">
      <c r="A140" t="s">
        <v>829</v>
      </c>
      <c r="B140" t="s">
        <v>830</v>
      </c>
      <c r="C140" t="s">
        <v>831</v>
      </c>
      <c r="D140" t="s">
        <v>832</v>
      </c>
      <c r="E140" t="s">
        <v>833</v>
      </c>
      <c r="F140" s="8">
        <v>0</v>
      </c>
      <c r="G140" s="8">
        <v>0</v>
      </c>
      <c r="H140" s="8">
        <v>0</v>
      </c>
      <c r="I140" t="s">
        <v>834</v>
      </c>
      <c r="J140" s="8">
        <v>40000</v>
      </c>
      <c r="K140" s="8">
        <v>46838.53</v>
      </c>
      <c r="L140" s="8">
        <v>0</v>
      </c>
    </row>
    <row r="141" spans="1:12">
      <c r="A141" t="s">
        <v>835</v>
      </c>
      <c r="B141" t="s">
        <v>836</v>
      </c>
      <c r="C141" t="s">
        <v>837</v>
      </c>
      <c r="D141" t="s">
        <v>838</v>
      </c>
      <c r="E141" t="s">
        <v>839</v>
      </c>
      <c r="F141" s="8">
        <v>0</v>
      </c>
      <c r="G141" s="8">
        <v>0</v>
      </c>
      <c r="H141" s="8">
        <v>0</v>
      </c>
      <c r="I141" t="s">
        <v>840</v>
      </c>
      <c r="J141" s="8">
        <v>4000</v>
      </c>
      <c r="K141" s="8">
        <v>0</v>
      </c>
      <c r="L141" s="8">
        <v>0</v>
      </c>
    </row>
    <row r="142" spans="1:12">
      <c r="A142" t="s">
        <v>841</v>
      </c>
      <c r="B142" t="s">
        <v>842</v>
      </c>
      <c r="C142" t="s">
        <v>843</v>
      </c>
      <c r="D142" t="s">
        <v>844</v>
      </c>
      <c r="E142" t="s">
        <v>845</v>
      </c>
      <c r="F142" s="8">
        <v>0</v>
      </c>
      <c r="G142" s="8">
        <v>0</v>
      </c>
      <c r="H142" s="8">
        <v>0</v>
      </c>
      <c r="I142" t="s">
        <v>846</v>
      </c>
      <c r="J142" s="8">
        <v>4900</v>
      </c>
      <c r="K142" s="8">
        <v>420</v>
      </c>
      <c r="L142" s="8">
        <v>0</v>
      </c>
    </row>
    <row r="143" spans="1:12">
      <c r="A143" t="s">
        <v>847</v>
      </c>
      <c r="B143" t="s">
        <v>848</v>
      </c>
      <c r="C143" t="s">
        <v>849</v>
      </c>
      <c r="D143" t="s">
        <v>850</v>
      </c>
      <c r="E143" t="s">
        <v>851</v>
      </c>
      <c r="F143" s="8">
        <v>0</v>
      </c>
      <c r="G143" s="8">
        <v>15000</v>
      </c>
      <c r="H143" s="8">
        <v>0</v>
      </c>
      <c r="I143" t="s">
        <v>852</v>
      </c>
      <c r="J143" s="8">
        <v>0</v>
      </c>
      <c r="K143" s="8">
        <v>2750</v>
      </c>
      <c r="L143" s="8">
        <v>0</v>
      </c>
    </row>
    <row r="144" spans="1:12">
      <c r="A144" t="s">
        <v>853</v>
      </c>
      <c r="B144" t="s">
        <v>854</v>
      </c>
      <c r="C144" t="s">
        <v>855</v>
      </c>
      <c r="D144" t="s">
        <v>856</v>
      </c>
      <c r="E144" t="s">
        <v>857</v>
      </c>
      <c r="F144" s="8">
        <v>0</v>
      </c>
      <c r="G144" s="8">
        <v>0</v>
      </c>
      <c r="H144" s="8">
        <v>0</v>
      </c>
      <c r="I144" t="s">
        <v>858</v>
      </c>
      <c r="J144" s="8">
        <v>0</v>
      </c>
      <c r="K144" s="8">
        <v>12250</v>
      </c>
      <c r="L144" s="8">
        <v>0</v>
      </c>
    </row>
    <row r="145" spans="1:12">
      <c r="A145" t="s">
        <v>859</v>
      </c>
      <c r="B145" t="s">
        <v>860</v>
      </c>
      <c r="C145" t="s">
        <v>861</v>
      </c>
      <c r="D145" t="s">
        <v>862</v>
      </c>
      <c r="E145" t="s">
        <v>863</v>
      </c>
      <c r="F145" s="8">
        <v>1435000</v>
      </c>
      <c r="G145" s="8">
        <v>1434365.27</v>
      </c>
      <c r="H145" s="8">
        <v>0</v>
      </c>
      <c r="I145" t="s">
        <v>864</v>
      </c>
      <c r="J145" s="8">
        <v>1435000</v>
      </c>
      <c r="K145" s="8">
        <v>1434365.27</v>
      </c>
      <c r="L145" s="8">
        <v>0</v>
      </c>
    </row>
    <row r="146" spans="1:12">
      <c r="A146" t="s">
        <v>865</v>
      </c>
      <c r="B146" t="s">
        <v>866</v>
      </c>
      <c r="C146" t="s">
        <v>867</v>
      </c>
      <c r="D146" t="s">
        <v>868</v>
      </c>
      <c r="E146" t="s">
        <v>869</v>
      </c>
      <c r="F146" s="8">
        <v>223000</v>
      </c>
      <c r="G146" s="8">
        <v>222326.61</v>
      </c>
      <c r="H146" s="8">
        <v>0</v>
      </c>
      <c r="I146" t="s">
        <v>870</v>
      </c>
      <c r="J146" s="8">
        <v>223000</v>
      </c>
      <c r="K146" s="8">
        <v>222326.61</v>
      </c>
      <c r="L146" s="8">
        <v>0</v>
      </c>
    </row>
    <row r="147" spans="1:12">
      <c r="A147" t="s">
        <v>871</v>
      </c>
      <c r="B147" t="s">
        <v>872</v>
      </c>
      <c r="C147" t="s">
        <v>873</v>
      </c>
      <c r="D147" t="s">
        <v>874</v>
      </c>
      <c r="E147" t="s">
        <v>875</v>
      </c>
      <c r="F147" s="8">
        <v>24000</v>
      </c>
      <c r="G147" s="8">
        <v>24384.16</v>
      </c>
      <c r="H147" s="8">
        <v>0</v>
      </c>
      <c r="I147" t="s">
        <v>876</v>
      </c>
      <c r="J147" s="8">
        <v>24000</v>
      </c>
      <c r="K147" s="8">
        <v>24384.16</v>
      </c>
      <c r="L147" s="8">
        <v>0</v>
      </c>
    </row>
    <row r="148" spans="1:12">
      <c r="A148" t="s">
        <v>877</v>
      </c>
      <c r="B148" t="s">
        <v>878</v>
      </c>
      <c r="C148" t="s">
        <v>879</v>
      </c>
      <c r="D148" t="s">
        <v>880</v>
      </c>
      <c r="E148" t="s">
        <v>881</v>
      </c>
      <c r="F148" s="8">
        <v>26000</v>
      </c>
      <c r="G148" s="8">
        <v>32659.91</v>
      </c>
      <c r="H148" s="8">
        <v>0</v>
      </c>
      <c r="I148" t="s">
        <v>882</v>
      </c>
      <c r="J148" s="8">
        <v>26000</v>
      </c>
      <c r="K148" s="8">
        <v>32659.91</v>
      </c>
      <c r="L148" s="8">
        <v>0</v>
      </c>
    </row>
    <row r="149" spans="1:12">
      <c r="A149" t="s">
        <v>883</v>
      </c>
      <c r="B149" t="s">
        <v>884</v>
      </c>
      <c r="C149" t="s">
        <v>885</v>
      </c>
      <c r="D149" t="s">
        <v>886</v>
      </c>
      <c r="E149" t="s">
        <v>887</v>
      </c>
      <c r="F149" s="8">
        <v>35000</v>
      </c>
      <c r="G149" s="8">
        <v>46247.5</v>
      </c>
      <c r="H149" s="8">
        <v>0</v>
      </c>
      <c r="I149" t="s">
        <v>888</v>
      </c>
      <c r="J149" s="8">
        <v>35000</v>
      </c>
      <c r="K149" s="8">
        <v>46247.5</v>
      </c>
      <c r="L149" s="8">
        <v>0</v>
      </c>
    </row>
    <row r="150" spans="1:12">
      <c r="A150" t="s">
        <v>889</v>
      </c>
      <c r="B150" t="s">
        <v>890</v>
      </c>
      <c r="C150" t="s">
        <v>891</v>
      </c>
      <c r="D150" t="s">
        <v>892</v>
      </c>
      <c r="E150" t="s">
        <v>893</v>
      </c>
      <c r="F150" s="8">
        <v>82000</v>
      </c>
      <c r="G150" s="8">
        <v>82935.649999999994</v>
      </c>
      <c r="H150" s="8">
        <v>0</v>
      </c>
      <c r="I150" t="s">
        <v>894</v>
      </c>
      <c r="J150" s="8">
        <v>82000</v>
      </c>
      <c r="K150" s="8">
        <v>82935.649999999994</v>
      </c>
      <c r="L150" s="8">
        <v>0</v>
      </c>
    </row>
    <row r="151" spans="1:12">
      <c r="A151" t="s">
        <v>895</v>
      </c>
      <c r="B151" t="s">
        <v>896</v>
      </c>
      <c r="C151" t="s">
        <v>897</v>
      </c>
      <c r="D151" t="s">
        <v>898</v>
      </c>
      <c r="E151" t="s">
        <v>899</v>
      </c>
      <c r="F151" s="8">
        <v>0</v>
      </c>
      <c r="G151" s="8">
        <v>642.83000000000004</v>
      </c>
      <c r="H151" s="8">
        <v>0</v>
      </c>
      <c r="I151" t="s">
        <v>900</v>
      </c>
      <c r="J151" s="8">
        <v>0</v>
      </c>
      <c r="K151" s="8">
        <v>642.83000000000004</v>
      </c>
      <c r="L151" s="8">
        <v>0</v>
      </c>
    </row>
    <row r="152" spans="1:12">
      <c r="A152" t="s">
        <v>901</v>
      </c>
      <c r="B152" t="s">
        <v>902</v>
      </c>
      <c r="C152" t="s">
        <v>903</v>
      </c>
      <c r="D152" t="s">
        <v>904</v>
      </c>
      <c r="E152" t="s">
        <v>905</v>
      </c>
      <c r="F152" s="8">
        <v>354209</v>
      </c>
      <c r="G152" s="8">
        <v>397719.01</v>
      </c>
      <c r="H152" s="8">
        <v>0</v>
      </c>
      <c r="I152" t="s">
        <v>906</v>
      </c>
      <c r="J152" s="8">
        <v>354209</v>
      </c>
      <c r="K152" s="8">
        <v>397719.01</v>
      </c>
      <c r="L152" s="8">
        <v>0</v>
      </c>
    </row>
    <row r="153" spans="1:12">
      <c r="A153" t="s">
        <v>907</v>
      </c>
      <c r="B153" t="s">
        <v>908</v>
      </c>
      <c r="C153" t="s">
        <v>909</v>
      </c>
      <c r="D153" t="s">
        <v>910</v>
      </c>
      <c r="E153" t="s">
        <v>911</v>
      </c>
      <c r="F153" s="8">
        <v>10000</v>
      </c>
      <c r="G153" s="8">
        <v>7325.63</v>
      </c>
      <c r="H153" s="8">
        <v>0</v>
      </c>
      <c r="I153" t="s">
        <v>912</v>
      </c>
      <c r="J153" s="8">
        <v>10000</v>
      </c>
      <c r="K153" s="8">
        <v>7325.63</v>
      </c>
      <c r="L153" s="8">
        <v>0</v>
      </c>
    </row>
    <row r="154" spans="1:12">
      <c r="A154" t="s">
        <v>913</v>
      </c>
      <c r="B154" t="s">
        <v>914</v>
      </c>
      <c r="C154" t="s">
        <v>915</v>
      </c>
      <c r="D154" t="s">
        <v>916</v>
      </c>
      <c r="E154" t="s">
        <v>917</v>
      </c>
      <c r="F154" s="8">
        <v>6000</v>
      </c>
      <c r="G154" s="8">
        <v>4407.88</v>
      </c>
      <c r="H154" s="8">
        <v>0</v>
      </c>
      <c r="I154" t="s">
        <v>918</v>
      </c>
      <c r="J154" s="8">
        <v>6000</v>
      </c>
      <c r="K154" s="8">
        <v>4407.88</v>
      </c>
      <c r="L154" s="8">
        <v>0</v>
      </c>
    </row>
    <row r="155" spans="1:12">
      <c r="A155" t="s">
        <v>919</v>
      </c>
      <c r="B155" t="s">
        <v>920</v>
      </c>
      <c r="C155" t="s">
        <v>921</v>
      </c>
      <c r="D155" t="s">
        <v>922</v>
      </c>
      <c r="E155" t="s">
        <v>923</v>
      </c>
      <c r="F155" s="8">
        <v>35000</v>
      </c>
      <c r="G155" s="8">
        <v>35198.480000000003</v>
      </c>
      <c r="H155" s="8">
        <v>0</v>
      </c>
      <c r="I155" t="s">
        <v>924</v>
      </c>
      <c r="J155" s="8">
        <v>35000</v>
      </c>
      <c r="K155" s="8">
        <v>35198.480000000003</v>
      </c>
      <c r="L155" s="8">
        <v>0</v>
      </c>
    </row>
    <row r="156" spans="1:12">
      <c r="A156" t="s">
        <v>925</v>
      </c>
      <c r="B156" t="s">
        <v>926</v>
      </c>
      <c r="C156" t="s">
        <v>927</v>
      </c>
      <c r="D156" t="s">
        <v>928</v>
      </c>
      <c r="E156" t="s">
        <v>929</v>
      </c>
      <c r="F156" s="8">
        <v>75000</v>
      </c>
      <c r="G156" s="8">
        <v>18755.009999999998</v>
      </c>
      <c r="H156" s="8">
        <v>0</v>
      </c>
      <c r="I156" t="s">
        <v>930</v>
      </c>
      <c r="J156" s="8">
        <v>75000</v>
      </c>
      <c r="K156" s="8">
        <v>18755.009999999998</v>
      </c>
      <c r="L156" s="8">
        <v>0</v>
      </c>
    </row>
    <row r="157" spans="1:12">
      <c r="A157" t="s">
        <v>931</v>
      </c>
      <c r="B157" t="s">
        <v>932</v>
      </c>
      <c r="C157" t="s">
        <v>933</v>
      </c>
      <c r="D157" t="s">
        <v>934</v>
      </c>
      <c r="E157" t="s">
        <v>935</v>
      </c>
      <c r="F157" s="8">
        <v>60000</v>
      </c>
      <c r="G157" s="8">
        <v>75251.87</v>
      </c>
      <c r="H157" s="8">
        <v>0</v>
      </c>
      <c r="I157" t="s">
        <v>936</v>
      </c>
      <c r="J157" s="8">
        <v>60000</v>
      </c>
      <c r="K157" s="8">
        <v>75251.87</v>
      </c>
      <c r="L157" s="8">
        <v>0</v>
      </c>
    </row>
    <row r="158" spans="1:12">
      <c r="A158" t="s">
        <v>937</v>
      </c>
      <c r="B158" t="s">
        <v>938</v>
      </c>
      <c r="C158" t="s">
        <v>939</v>
      </c>
      <c r="D158" t="s">
        <v>940</v>
      </c>
      <c r="E158" t="s">
        <v>941</v>
      </c>
      <c r="F158" s="8">
        <v>119791</v>
      </c>
      <c r="G158" s="8">
        <v>183354.2</v>
      </c>
      <c r="H158" s="8">
        <v>0</v>
      </c>
      <c r="I158" t="s">
        <v>942</v>
      </c>
      <c r="J158" s="8">
        <v>119791</v>
      </c>
      <c r="K158" s="8">
        <v>183354.2</v>
      </c>
      <c r="L158" s="8">
        <v>0</v>
      </c>
    </row>
    <row r="159" spans="1:12">
      <c r="A159" t="s">
        <v>943</v>
      </c>
      <c r="B159" t="s">
        <v>944</v>
      </c>
      <c r="C159" t="s">
        <v>945</v>
      </c>
      <c r="D159" t="s">
        <v>946</v>
      </c>
      <c r="E159" t="s">
        <v>947</v>
      </c>
      <c r="F159" s="8">
        <v>45000</v>
      </c>
      <c r="G159" s="8">
        <v>52119.5</v>
      </c>
      <c r="H159" s="8">
        <v>0</v>
      </c>
      <c r="I159" t="s">
        <v>948</v>
      </c>
      <c r="J159" s="8">
        <v>45000</v>
      </c>
      <c r="K159" s="8">
        <v>52119.5</v>
      </c>
      <c r="L159" s="8">
        <v>0</v>
      </c>
    </row>
    <row r="160" spans="1:12">
      <c r="A160" t="s">
        <v>949</v>
      </c>
      <c r="B160" t="s">
        <v>950</v>
      </c>
      <c r="C160" t="s">
        <v>951</v>
      </c>
      <c r="D160" t="s">
        <v>952</v>
      </c>
      <c r="E160" t="s">
        <v>953</v>
      </c>
      <c r="F160" s="8">
        <v>500000</v>
      </c>
      <c r="G160" s="8">
        <v>504470.13</v>
      </c>
      <c r="H160" s="8">
        <v>0</v>
      </c>
      <c r="I160" t="s">
        <v>954</v>
      </c>
      <c r="J160" s="8">
        <v>500000</v>
      </c>
      <c r="K160" s="8">
        <v>504470.13</v>
      </c>
      <c r="L160" s="8">
        <v>0</v>
      </c>
    </row>
    <row r="161" spans="1:12">
      <c r="A161" t="s">
        <v>955</v>
      </c>
      <c r="B161" t="s">
        <v>956</v>
      </c>
      <c r="C161" t="s">
        <v>957</v>
      </c>
      <c r="D161" t="s">
        <v>958</v>
      </c>
      <c r="E161" t="s">
        <v>959</v>
      </c>
      <c r="F161" s="8">
        <v>70000</v>
      </c>
      <c r="G161" s="8">
        <v>70204.59</v>
      </c>
      <c r="H161" s="8">
        <v>0</v>
      </c>
      <c r="I161" t="s">
        <v>960</v>
      </c>
      <c r="J161" s="8">
        <v>70000</v>
      </c>
      <c r="K161" s="8">
        <v>70204.59</v>
      </c>
      <c r="L161" s="8">
        <v>0</v>
      </c>
    </row>
    <row r="162" spans="1:12">
      <c r="A162" t="s">
        <v>961</v>
      </c>
      <c r="B162" t="s">
        <v>962</v>
      </c>
      <c r="C162" t="s">
        <v>963</v>
      </c>
      <c r="D162" t="s">
        <v>964</v>
      </c>
      <c r="E162" t="s">
        <v>965</v>
      </c>
      <c r="F162" s="8">
        <v>0</v>
      </c>
      <c r="G162" s="8">
        <v>450</v>
      </c>
      <c r="H162" s="8">
        <v>0</v>
      </c>
      <c r="I162" t="s">
        <v>966</v>
      </c>
      <c r="J162" s="8">
        <v>0</v>
      </c>
      <c r="K162" s="8">
        <v>450</v>
      </c>
      <c r="L162" s="8">
        <v>0</v>
      </c>
    </row>
    <row r="163" spans="1:12">
      <c r="A163" t="s">
        <v>967</v>
      </c>
      <c r="B163" t="s">
        <v>968</v>
      </c>
      <c r="C163" t="s">
        <v>969</v>
      </c>
      <c r="D163" t="s">
        <v>970</v>
      </c>
      <c r="E163" t="s">
        <v>971</v>
      </c>
      <c r="F163" s="8">
        <v>120000</v>
      </c>
      <c r="G163" s="8">
        <v>92747</v>
      </c>
      <c r="H163" s="8">
        <v>0</v>
      </c>
      <c r="I163" t="s">
        <v>972</v>
      </c>
      <c r="J163" s="8">
        <v>120000</v>
      </c>
      <c r="K163" s="8">
        <v>92747</v>
      </c>
      <c r="L163" s="8">
        <v>0</v>
      </c>
    </row>
    <row r="164" spans="1:12">
      <c r="A164" t="s">
        <v>973</v>
      </c>
      <c r="B164" t="s">
        <v>974</v>
      </c>
      <c r="C164" t="s">
        <v>975</v>
      </c>
      <c r="D164" t="s">
        <v>976</v>
      </c>
      <c r="E164" t="s">
        <v>977</v>
      </c>
      <c r="F164" s="8">
        <v>40000</v>
      </c>
      <c r="G164" s="8">
        <v>0</v>
      </c>
      <c r="H164" s="8">
        <v>0</v>
      </c>
      <c r="I164" t="s">
        <v>978</v>
      </c>
      <c r="J164" s="8">
        <v>40000</v>
      </c>
      <c r="K164" s="8">
        <v>0</v>
      </c>
      <c r="L164" s="8">
        <v>0</v>
      </c>
    </row>
    <row r="165" spans="1:12">
      <c r="A165" t="s">
        <v>979</v>
      </c>
      <c r="B165" t="s">
        <v>980</v>
      </c>
      <c r="C165" t="s">
        <v>981</v>
      </c>
      <c r="D165" t="s">
        <v>982</v>
      </c>
      <c r="E165" t="s">
        <v>983</v>
      </c>
      <c r="F165" s="8">
        <v>20000</v>
      </c>
      <c r="G165" s="8">
        <v>9756.5</v>
      </c>
      <c r="H165" s="8">
        <v>0</v>
      </c>
      <c r="I165" t="s">
        <v>984</v>
      </c>
      <c r="J165" s="8">
        <v>20000</v>
      </c>
      <c r="K165" s="8">
        <v>9756.5</v>
      </c>
      <c r="L165" s="8">
        <v>0</v>
      </c>
    </row>
    <row r="166" spans="1:12">
      <c r="A166" t="s">
        <v>985</v>
      </c>
      <c r="B166" t="s">
        <v>986</v>
      </c>
      <c r="C166" t="s">
        <v>987</v>
      </c>
      <c r="D166" t="s">
        <v>988</v>
      </c>
      <c r="E166" t="s">
        <v>989</v>
      </c>
      <c r="F166" s="8">
        <v>0</v>
      </c>
      <c r="G166" s="8">
        <v>362.5</v>
      </c>
      <c r="H166" s="8">
        <v>0</v>
      </c>
      <c r="I166" t="s">
        <v>990</v>
      </c>
      <c r="J166" s="8">
        <v>0</v>
      </c>
      <c r="K166" s="8">
        <v>362.5</v>
      </c>
      <c r="L166" s="8">
        <v>0</v>
      </c>
    </row>
    <row r="167" spans="1:12">
      <c r="A167" t="s">
        <v>991</v>
      </c>
      <c r="B167" t="s">
        <v>992</v>
      </c>
      <c r="C167" t="s">
        <v>993</v>
      </c>
      <c r="D167" t="s">
        <v>994</v>
      </c>
      <c r="E167" t="s">
        <v>995</v>
      </c>
      <c r="F167" s="8">
        <v>100000</v>
      </c>
      <c r="G167" s="8">
        <v>97993.5</v>
      </c>
      <c r="H167" s="8">
        <v>0</v>
      </c>
      <c r="I167" t="s">
        <v>996</v>
      </c>
      <c r="J167" s="8">
        <v>100000</v>
      </c>
      <c r="K167" s="8">
        <v>97993.5</v>
      </c>
      <c r="L167" s="8">
        <v>0</v>
      </c>
    </row>
    <row r="168" spans="1:12">
      <c r="A168" t="s">
        <v>997</v>
      </c>
      <c r="B168" t="s">
        <v>998</v>
      </c>
      <c r="C168" t="s">
        <v>999</v>
      </c>
      <c r="D168" t="s">
        <v>1000</v>
      </c>
      <c r="E168" t="s">
        <v>1001</v>
      </c>
      <c r="F168" s="8">
        <v>20000</v>
      </c>
      <c r="G168" s="8">
        <v>16903.27</v>
      </c>
      <c r="H168" s="8">
        <v>0</v>
      </c>
      <c r="I168" t="s">
        <v>1002</v>
      </c>
      <c r="J168" s="8">
        <v>20000</v>
      </c>
      <c r="K168" s="8">
        <v>16903.27</v>
      </c>
      <c r="L168" s="8">
        <v>0</v>
      </c>
    </row>
    <row r="169" spans="1:12">
      <c r="A169" t="s">
        <v>1003</v>
      </c>
      <c r="B169" t="s">
        <v>1004</v>
      </c>
      <c r="C169" t="s">
        <v>1005</v>
      </c>
      <c r="D169" t="s">
        <v>1006</v>
      </c>
      <c r="E169" t="s">
        <v>1007</v>
      </c>
      <c r="F169" s="8">
        <v>0</v>
      </c>
      <c r="G169" s="8">
        <v>137.27000000000001</v>
      </c>
      <c r="H169" s="8">
        <v>0</v>
      </c>
      <c r="I169" t="s">
        <v>1008</v>
      </c>
      <c r="J169" s="8">
        <v>0</v>
      </c>
      <c r="K169" s="8">
        <v>137.27000000000001</v>
      </c>
      <c r="L169" s="8">
        <v>0</v>
      </c>
    </row>
    <row r="170" spans="1:12">
      <c r="A170" t="s">
        <v>1009</v>
      </c>
      <c r="B170" t="s">
        <v>1010</v>
      </c>
      <c r="C170" t="s">
        <v>1011</v>
      </c>
      <c r="D170" t="s">
        <v>1012</v>
      </c>
      <c r="E170" t="s">
        <v>1013</v>
      </c>
      <c r="F170" s="8">
        <v>60342</v>
      </c>
      <c r="G170" s="8">
        <v>69747.48</v>
      </c>
      <c r="H170" s="8">
        <v>0</v>
      </c>
      <c r="I170" t="s">
        <v>1014</v>
      </c>
      <c r="J170" s="8">
        <v>0</v>
      </c>
      <c r="K170" s="8">
        <v>0</v>
      </c>
      <c r="L170" s="8">
        <v>0</v>
      </c>
    </row>
    <row r="171" spans="1:12">
      <c r="A171" t="s">
        <v>1015</v>
      </c>
      <c r="B171" t="s">
        <v>1016</v>
      </c>
      <c r="C171" t="s">
        <v>1017</v>
      </c>
      <c r="D171" t="s">
        <v>1018</v>
      </c>
      <c r="E171" t="s">
        <v>1019</v>
      </c>
      <c r="F171" s="8">
        <v>0</v>
      </c>
      <c r="G171" s="8">
        <v>0</v>
      </c>
      <c r="H171" s="8">
        <v>0</v>
      </c>
      <c r="I171" t="s">
        <v>1020</v>
      </c>
      <c r="J171" s="8">
        <v>42000</v>
      </c>
      <c r="K171" s="8">
        <v>41748.839999999997</v>
      </c>
      <c r="L171" s="8">
        <v>0</v>
      </c>
    </row>
    <row r="172" spans="1:12">
      <c r="A172" t="s">
        <v>1021</v>
      </c>
      <c r="B172" t="s">
        <v>1022</v>
      </c>
      <c r="C172" t="s">
        <v>1023</v>
      </c>
      <c r="D172" t="s">
        <v>1024</v>
      </c>
      <c r="E172" t="s">
        <v>1025</v>
      </c>
      <c r="F172" s="8">
        <v>0</v>
      </c>
      <c r="G172" s="8">
        <v>0</v>
      </c>
      <c r="H172" s="8">
        <v>0</v>
      </c>
      <c r="I172" t="s">
        <v>1026</v>
      </c>
      <c r="J172" s="8">
        <v>18342</v>
      </c>
      <c r="K172" s="8">
        <v>27998.639999999999</v>
      </c>
      <c r="L172" s="8">
        <v>0</v>
      </c>
    </row>
    <row r="173" spans="1:12">
      <c r="A173" t="s">
        <v>1027</v>
      </c>
      <c r="B173" t="s">
        <v>1028</v>
      </c>
      <c r="C173" t="s">
        <v>1029</v>
      </c>
      <c r="D173" t="s">
        <v>1030</v>
      </c>
      <c r="E173" t="s">
        <v>1031</v>
      </c>
      <c r="F173" s="8">
        <v>19359</v>
      </c>
      <c r="G173" s="8">
        <v>22492.11</v>
      </c>
      <c r="H173" s="8">
        <v>0</v>
      </c>
      <c r="I173" t="s">
        <v>1032</v>
      </c>
      <c r="J173" s="8">
        <v>4000</v>
      </c>
      <c r="K173" s="8">
        <v>3000</v>
      </c>
      <c r="L173" s="8">
        <v>0</v>
      </c>
    </row>
    <row r="174" spans="1:12">
      <c r="A174" t="s">
        <v>1033</v>
      </c>
      <c r="B174" t="s">
        <v>1034</v>
      </c>
      <c r="C174" t="s">
        <v>1035</v>
      </c>
      <c r="D174" t="s">
        <v>1036</v>
      </c>
      <c r="E174" t="s">
        <v>1037</v>
      </c>
      <c r="F174" s="8">
        <v>0</v>
      </c>
      <c r="G174" s="8">
        <v>0</v>
      </c>
      <c r="H174" s="8">
        <v>0</v>
      </c>
      <c r="I174" t="s">
        <v>1038</v>
      </c>
      <c r="J174" s="8">
        <v>15359</v>
      </c>
      <c r="K174" s="8">
        <v>19492.11</v>
      </c>
      <c r="L174" s="8">
        <v>0</v>
      </c>
    </row>
    <row r="175" spans="1:12">
      <c r="A175" t="s">
        <v>1039</v>
      </c>
      <c r="B175" t="s">
        <v>1040</v>
      </c>
      <c r="C175" t="s">
        <v>1041</v>
      </c>
      <c r="D175" t="s">
        <v>1042</v>
      </c>
      <c r="E175" t="s">
        <v>1043</v>
      </c>
      <c r="F175" s="8">
        <v>2403</v>
      </c>
      <c r="G175" s="8">
        <v>2116.54</v>
      </c>
      <c r="H175" s="8">
        <v>0</v>
      </c>
      <c r="I175" t="s">
        <v>1044</v>
      </c>
      <c r="J175" s="8">
        <v>403</v>
      </c>
      <c r="K175" s="8">
        <v>403.86</v>
      </c>
      <c r="L175" s="8">
        <v>0</v>
      </c>
    </row>
    <row r="176" spans="1:12">
      <c r="A176" t="s">
        <v>1045</v>
      </c>
      <c r="B176" t="s">
        <v>1046</v>
      </c>
      <c r="C176" t="s">
        <v>1047</v>
      </c>
      <c r="D176" t="s">
        <v>1048</v>
      </c>
      <c r="E176" t="s">
        <v>1049</v>
      </c>
      <c r="F176" s="8">
        <v>0</v>
      </c>
      <c r="G176" s="8">
        <v>0</v>
      </c>
      <c r="H176" s="8">
        <v>0</v>
      </c>
      <c r="I176" t="s">
        <v>1050</v>
      </c>
      <c r="J176" s="8">
        <v>2000</v>
      </c>
      <c r="K176" s="8">
        <v>1712.68</v>
      </c>
      <c r="L176" s="8">
        <v>0</v>
      </c>
    </row>
    <row r="177" spans="1:12">
      <c r="A177" t="s">
        <v>1051</v>
      </c>
      <c r="B177" t="s">
        <v>1052</v>
      </c>
      <c r="C177" t="s">
        <v>1053</v>
      </c>
      <c r="D177" t="s">
        <v>1054</v>
      </c>
      <c r="E177" t="s">
        <v>1055</v>
      </c>
      <c r="F177" s="8">
        <v>0</v>
      </c>
      <c r="G177" s="8">
        <v>18750</v>
      </c>
      <c r="H177" s="8">
        <v>0</v>
      </c>
      <c r="I177" t="s">
        <v>1056</v>
      </c>
      <c r="J177" s="8">
        <v>0</v>
      </c>
      <c r="K177" s="8">
        <v>18750</v>
      </c>
      <c r="L177" s="8">
        <v>0</v>
      </c>
    </row>
    <row r="178" spans="1:12">
      <c r="A178" t="s">
        <v>1057</v>
      </c>
      <c r="B178" t="s">
        <v>1058</v>
      </c>
      <c r="C178" t="s">
        <v>1059</v>
      </c>
      <c r="D178" t="s">
        <v>1060</v>
      </c>
      <c r="E178" t="s">
        <v>1061</v>
      </c>
      <c r="F178" s="8">
        <v>2548</v>
      </c>
      <c r="G178" s="8">
        <v>2548</v>
      </c>
      <c r="H178" s="8">
        <v>0</v>
      </c>
      <c r="I178" t="s">
        <v>1062</v>
      </c>
      <c r="J178" s="8">
        <v>2548</v>
      </c>
      <c r="K178" s="8">
        <v>2548</v>
      </c>
      <c r="L178" s="8">
        <v>0</v>
      </c>
    </row>
    <row r="179" spans="1:12">
      <c r="A179" t="s">
        <v>1063</v>
      </c>
      <c r="B179" t="s">
        <v>1064</v>
      </c>
      <c r="C179" t="s">
        <v>1065</v>
      </c>
      <c r="D179" t="s">
        <v>1066</v>
      </c>
      <c r="E179" t="s">
        <v>1067</v>
      </c>
      <c r="F179" s="8">
        <v>20476</v>
      </c>
      <c r="G179" s="8">
        <v>23564.49</v>
      </c>
      <c r="H179" s="8">
        <v>0</v>
      </c>
      <c r="I179" t="s">
        <v>1068</v>
      </c>
      <c r="J179" s="8">
        <v>7476</v>
      </c>
      <c r="K179" s="8">
        <v>10686.68</v>
      </c>
      <c r="L179" s="8">
        <v>0</v>
      </c>
    </row>
    <row r="180" spans="1:12">
      <c r="A180" t="s">
        <v>1069</v>
      </c>
      <c r="B180" t="s">
        <v>1070</v>
      </c>
      <c r="C180" t="s">
        <v>1071</v>
      </c>
      <c r="D180" t="s">
        <v>1072</v>
      </c>
      <c r="E180" t="s">
        <v>1073</v>
      </c>
      <c r="F180" s="8">
        <v>0</v>
      </c>
      <c r="G180" s="8">
        <v>0</v>
      </c>
      <c r="H180" s="8">
        <v>0</v>
      </c>
      <c r="I180" t="s">
        <v>1074</v>
      </c>
      <c r="J180" s="8">
        <v>10000</v>
      </c>
      <c r="K180" s="8">
        <v>10000</v>
      </c>
      <c r="L180" s="8">
        <v>0</v>
      </c>
    </row>
    <row r="181" spans="1:12">
      <c r="A181" t="s">
        <v>1075</v>
      </c>
      <c r="B181" t="s">
        <v>1076</v>
      </c>
      <c r="C181" t="s">
        <v>1077</v>
      </c>
      <c r="D181" t="s">
        <v>1078</v>
      </c>
      <c r="E181" t="s">
        <v>1079</v>
      </c>
      <c r="F181" s="8">
        <v>0</v>
      </c>
      <c r="G181" s="8">
        <v>0</v>
      </c>
      <c r="H181" s="8">
        <v>0</v>
      </c>
      <c r="I181" t="s">
        <v>1080</v>
      </c>
      <c r="J181" s="8">
        <v>3000</v>
      </c>
      <c r="K181" s="8">
        <v>2877.81</v>
      </c>
      <c r="L181" s="8">
        <v>0</v>
      </c>
    </row>
    <row r="182" spans="1:12">
      <c r="A182" t="s">
        <v>1081</v>
      </c>
      <c r="B182" t="s">
        <v>1082</v>
      </c>
      <c r="C182" t="s">
        <v>1083</v>
      </c>
      <c r="D182" t="s">
        <v>1084</v>
      </c>
      <c r="E182" t="s">
        <v>1085</v>
      </c>
      <c r="F182" s="8">
        <v>28412</v>
      </c>
      <c r="G182" s="8">
        <v>9412.5</v>
      </c>
      <c r="H182" s="8">
        <v>0</v>
      </c>
      <c r="I182" t="s">
        <v>1086</v>
      </c>
      <c r="J182" s="8">
        <v>9412</v>
      </c>
      <c r="K182" s="8">
        <v>9412.5</v>
      </c>
      <c r="L182" s="8">
        <v>0</v>
      </c>
    </row>
    <row r="183" spans="1:12">
      <c r="A183" t="s">
        <v>1087</v>
      </c>
      <c r="B183" t="s">
        <v>1088</v>
      </c>
      <c r="C183" t="s">
        <v>1089</v>
      </c>
      <c r="D183" t="s">
        <v>1090</v>
      </c>
      <c r="E183" t="s">
        <v>1091</v>
      </c>
      <c r="F183" s="8">
        <v>0</v>
      </c>
      <c r="G183" s="8">
        <v>0</v>
      </c>
      <c r="H183" s="8">
        <v>0</v>
      </c>
      <c r="I183" t="s">
        <v>1092</v>
      </c>
      <c r="J183" s="8">
        <v>19000</v>
      </c>
      <c r="K183" s="8">
        <v>0</v>
      </c>
      <c r="L183" s="8">
        <v>0</v>
      </c>
    </row>
    <row r="184" spans="1:12">
      <c r="A184" t="s">
        <v>1093</v>
      </c>
      <c r="B184" t="s">
        <v>1094</v>
      </c>
      <c r="C184" t="s">
        <v>1095</v>
      </c>
      <c r="D184" t="s">
        <v>1096</v>
      </c>
      <c r="E184" t="s">
        <v>1097</v>
      </c>
      <c r="F184" s="8">
        <v>0</v>
      </c>
      <c r="G184" s="8">
        <v>190</v>
      </c>
      <c r="H184" s="8">
        <v>0</v>
      </c>
      <c r="I184" t="s">
        <v>1098</v>
      </c>
      <c r="J184" s="8">
        <v>0</v>
      </c>
      <c r="K184" s="8">
        <v>190</v>
      </c>
      <c r="L184" s="8">
        <v>0</v>
      </c>
    </row>
    <row r="185" spans="1:12">
      <c r="A185" t="s">
        <v>1099</v>
      </c>
      <c r="B185" t="s">
        <v>1100</v>
      </c>
      <c r="C185" t="s">
        <v>1101</v>
      </c>
      <c r="D185" t="s">
        <v>1102</v>
      </c>
      <c r="E185" t="s">
        <v>1103</v>
      </c>
      <c r="F185" s="8">
        <v>1500</v>
      </c>
      <c r="G185" s="8">
        <v>255</v>
      </c>
      <c r="H185" s="8">
        <v>0</v>
      </c>
      <c r="I185" t="s">
        <v>1104</v>
      </c>
      <c r="J185" s="8">
        <v>1500</v>
      </c>
      <c r="K185" s="8">
        <v>255</v>
      </c>
      <c r="L185" s="8">
        <v>0</v>
      </c>
    </row>
    <row r="186" spans="1:12">
      <c r="A186" t="s">
        <v>1105</v>
      </c>
      <c r="B186" t="s">
        <v>1106</v>
      </c>
      <c r="C186" t="s">
        <v>1107</v>
      </c>
      <c r="D186" t="s">
        <v>1108</v>
      </c>
      <c r="E186" t="s">
        <v>1109</v>
      </c>
      <c r="F186" s="8">
        <v>1000</v>
      </c>
      <c r="G186" s="8">
        <v>347.54</v>
      </c>
      <c r="H186" s="8">
        <v>0</v>
      </c>
      <c r="I186" t="s">
        <v>1110</v>
      </c>
      <c r="J186" s="8">
        <v>1000</v>
      </c>
      <c r="K186" s="8">
        <v>347.54</v>
      </c>
      <c r="L186" s="8">
        <v>0</v>
      </c>
    </row>
    <row r="187" spans="1:12">
      <c r="A187" t="s">
        <v>1111</v>
      </c>
      <c r="B187" t="s">
        <v>1112</v>
      </c>
      <c r="C187" t="s">
        <v>1113</v>
      </c>
      <c r="D187" t="s">
        <v>1114</v>
      </c>
      <c r="E187" t="s">
        <v>1115</v>
      </c>
      <c r="F187" s="8">
        <v>130</v>
      </c>
      <c r="G187" s="8">
        <v>130</v>
      </c>
      <c r="H187" s="8">
        <v>0</v>
      </c>
      <c r="I187" t="s">
        <v>1116</v>
      </c>
      <c r="J187" s="8">
        <v>130</v>
      </c>
      <c r="K187" s="8">
        <v>130</v>
      </c>
      <c r="L187" s="8">
        <v>0</v>
      </c>
    </row>
    <row r="188" spans="1:12">
      <c r="A188" t="s">
        <v>1117</v>
      </c>
      <c r="B188" t="s">
        <v>1118</v>
      </c>
      <c r="C188" t="s">
        <v>1119</v>
      </c>
      <c r="D188" t="s">
        <v>1120</v>
      </c>
      <c r="E188" t="s">
        <v>1121</v>
      </c>
      <c r="F188" s="8">
        <v>0</v>
      </c>
      <c r="G188" s="8">
        <v>4.1500000000000004</v>
      </c>
      <c r="H188" s="8">
        <v>0</v>
      </c>
      <c r="I188" t="s">
        <v>1122</v>
      </c>
      <c r="J188" s="8">
        <v>0</v>
      </c>
      <c r="K188" s="8">
        <v>4.1500000000000004</v>
      </c>
      <c r="L188" s="8">
        <v>0</v>
      </c>
    </row>
    <row r="189" spans="1:12">
      <c r="A189" t="s">
        <v>1123</v>
      </c>
      <c r="B189" t="s">
        <v>1124</v>
      </c>
      <c r="C189" t="s">
        <v>1125</v>
      </c>
      <c r="D189" t="s">
        <v>1126</v>
      </c>
      <c r="E189" t="s">
        <v>1127</v>
      </c>
      <c r="F189" s="8">
        <v>62121</v>
      </c>
      <c r="G189" s="8">
        <v>118316.91</v>
      </c>
      <c r="H189" s="8">
        <v>0</v>
      </c>
      <c r="I189" t="s">
        <v>1128</v>
      </c>
      <c r="J189" s="8">
        <v>37121</v>
      </c>
      <c r="K189" s="8">
        <v>79486.16</v>
      </c>
      <c r="L189" s="8">
        <v>0</v>
      </c>
    </row>
    <row r="190" spans="1:12">
      <c r="A190" t="s">
        <v>1129</v>
      </c>
      <c r="B190" t="s">
        <v>1130</v>
      </c>
      <c r="C190" t="s">
        <v>1131</v>
      </c>
      <c r="D190" t="s">
        <v>1132</v>
      </c>
      <c r="E190" t="s">
        <v>1133</v>
      </c>
      <c r="F190" s="8">
        <v>0</v>
      </c>
      <c r="G190" s="8">
        <v>0</v>
      </c>
      <c r="H190" s="8">
        <v>0</v>
      </c>
      <c r="I190" t="s">
        <v>1134</v>
      </c>
      <c r="J190" s="8">
        <v>25000</v>
      </c>
      <c r="K190" s="8">
        <v>38830.75</v>
      </c>
      <c r="L190" s="8">
        <v>0</v>
      </c>
    </row>
    <row r="191" spans="1:12">
      <c r="A191" t="s">
        <v>1135</v>
      </c>
      <c r="B191" t="s">
        <v>1136</v>
      </c>
      <c r="C191" t="s">
        <v>1137</v>
      </c>
      <c r="D191" t="s">
        <v>1138</v>
      </c>
      <c r="E191" t="s">
        <v>1139</v>
      </c>
      <c r="F191" s="8">
        <v>89209</v>
      </c>
      <c r="G191" s="8">
        <v>0</v>
      </c>
      <c r="H191" s="8">
        <v>0</v>
      </c>
      <c r="I191" t="s">
        <v>1140</v>
      </c>
      <c r="J191" s="8">
        <v>89209</v>
      </c>
      <c r="K191" s="8">
        <v>0</v>
      </c>
      <c r="L191" s="8">
        <v>0</v>
      </c>
    </row>
    <row r="192" spans="1:12">
      <c r="A192" t="s">
        <v>1141</v>
      </c>
      <c r="B192" t="s">
        <v>1142</v>
      </c>
      <c r="C192" t="s">
        <v>1143</v>
      </c>
      <c r="D192" t="s">
        <v>1144</v>
      </c>
      <c r="E192" t="s">
        <v>1145</v>
      </c>
      <c r="F192" s="8">
        <v>1500</v>
      </c>
      <c r="G192" s="8">
        <v>0</v>
      </c>
      <c r="H192" s="8">
        <v>0</v>
      </c>
      <c r="I192" t="s">
        <v>1146</v>
      </c>
      <c r="J192" s="8">
        <v>1500</v>
      </c>
      <c r="K192" s="8">
        <v>0</v>
      </c>
      <c r="L192" s="8">
        <v>0</v>
      </c>
    </row>
    <row r="193" spans="1:12">
      <c r="A193" t="s">
        <v>1147</v>
      </c>
      <c r="B193" t="s">
        <v>1148</v>
      </c>
      <c r="C193" t="s">
        <v>1149</v>
      </c>
      <c r="D193" t="s">
        <v>1150</v>
      </c>
      <c r="E193" t="s">
        <v>1151</v>
      </c>
      <c r="F193" s="8">
        <v>18000</v>
      </c>
      <c r="G193" s="8">
        <v>17954.89</v>
      </c>
      <c r="H193" s="8">
        <v>0</v>
      </c>
      <c r="I193" t="s">
        <v>1152</v>
      </c>
      <c r="J193" s="8">
        <v>18000</v>
      </c>
      <c r="K193" s="8">
        <v>14912.57</v>
      </c>
      <c r="L193" s="8">
        <v>0</v>
      </c>
    </row>
    <row r="194" spans="1:12">
      <c r="A194" t="s">
        <v>1153</v>
      </c>
      <c r="B194" t="s">
        <v>1154</v>
      </c>
      <c r="C194" t="s">
        <v>1155</v>
      </c>
      <c r="D194" t="s">
        <v>1156</v>
      </c>
      <c r="E194" t="s">
        <v>1157</v>
      </c>
      <c r="F194" s="8">
        <v>0</v>
      </c>
      <c r="G194" s="8">
        <v>0</v>
      </c>
      <c r="H194" s="8">
        <v>0</v>
      </c>
      <c r="I194" t="s">
        <v>1158</v>
      </c>
      <c r="J194" s="8">
        <v>0</v>
      </c>
      <c r="K194" s="8">
        <v>3042.32</v>
      </c>
      <c r="L194" s="8">
        <v>0</v>
      </c>
    </row>
    <row r="195" spans="1:12">
      <c r="A195" t="s">
        <v>1159</v>
      </c>
      <c r="B195" t="s">
        <v>1160</v>
      </c>
      <c r="C195" t="s">
        <v>1161</v>
      </c>
      <c r="D195" t="s">
        <v>1162</v>
      </c>
      <c r="E195" t="s">
        <v>1163</v>
      </c>
      <c r="F195" s="8">
        <v>2750</v>
      </c>
      <c r="G195" s="8">
        <v>2783</v>
      </c>
      <c r="H195" s="8">
        <v>0</v>
      </c>
      <c r="I195" t="s">
        <v>1164</v>
      </c>
      <c r="J195" s="8">
        <v>2750</v>
      </c>
      <c r="K195" s="8">
        <v>2783</v>
      </c>
      <c r="L195" s="8">
        <v>0</v>
      </c>
    </row>
    <row r="196" spans="1:12">
      <c r="A196" t="s">
        <v>1165</v>
      </c>
      <c r="B196" t="s">
        <v>1166</v>
      </c>
      <c r="C196" t="s">
        <v>1167</v>
      </c>
      <c r="D196" t="s">
        <v>1168</v>
      </c>
      <c r="E196" t="s">
        <v>1169</v>
      </c>
      <c r="F196" s="8">
        <v>300</v>
      </c>
      <c r="G196" s="8">
        <v>305.26</v>
      </c>
      <c r="H196" s="8">
        <v>0</v>
      </c>
      <c r="I196" t="s">
        <v>1170</v>
      </c>
      <c r="J196" s="8">
        <v>300</v>
      </c>
      <c r="K196" s="8">
        <v>305.26</v>
      </c>
      <c r="L196" s="8">
        <v>0</v>
      </c>
    </row>
    <row r="197" spans="1:12">
      <c r="A197" t="s">
        <v>1171</v>
      </c>
      <c r="B197" t="s">
        <v>1172</v>
      </c>
      <c r="C197" t="s">
        <v>1173</v>
      </c>
      <c r="D197" t="s">
        <v>1174</v>
      </c>
      <c r="E197" t="s">
        <v>1175</v>
      </c>
      <c r="F197" s="8">
        <v>14000</v>
      </c>
      <c r="G197" s="8">
        <v>28312.21</v>
      </c>
      <c r="H197" s="8">
        <v>0</v>
      </c>
      <c r="I197" t="s">
        <v>1176</v>
      </c>
      <c r="J197" s="8">
        <v>3591</v>
      </c>
      <c r="K197" s="8">
        <v>0</v>
      </c>
      <c r="L197" s="8">
        <v>0</v>
      </c>
    </row>
    <row r="198" spans="1:12">
      <c r="A198" t="s">
        <v>1177</v>
      </c>
      <c r="B198" t="s">
        <v>1178</v>
      </c>
      <c r="C198" t="s">
        <v>1179</v>
      </c>
      <c r="D198" t="s">
        <v>1180</v>
      </c>
      <c r="E198" t="s">
        <v>1181</v>
      </c>
      <c r="F198" s="8">
        <v>0</v>
      </c>
      <c r="G198" s="8">
        <v>0</v>
      </c>
      <c r="H198" s="8">
        <v>0</v>
      </c>
      <c r="I198" t="s">
        <v>1182</v>
      </c>
      <c r="J198" s="8">
        <v>10409</v>
      </c>
      <c r="K198" s="8">
        <v>28312.21</v>
      </c>
      <c r="L198" s="8">
        <v>0</v>
      </c>
    </row>
    <row r="199" spans="1:12">
      <c r="A199" t="s">
        <v>1183</v>
      </c>
      <c r="B199" t="s">
        <v>1184</v>
      </c>
      <c r="C199" t="s">
        <v>1185</v>
      </c>
      <c r="D199" t="s">
        <v>1186</v>
      </c>
      <c r="E199" t="s">
        <v>1187</v>
      </c>
      <c r="F199" s="8">
        <v>21000</v>
      </c>
      <c r="G199" s="8">
        <v>21025</v>
      </c>
      <c r="H199" s="8">
        <v>0</v>
      </c>
      <c r="I199" t="s">
        <v>1188</v>
      </c>
      <c r="J199" s="8">
        <v>21000</v>
      </c>
      <c r="K199" s="8">
        <v>0</v>
      </c>
      <c r="L199" s="8">
        <v>0</v>
      </c>
    </row>
    <row r="200" spans="1:12">
      <c r="A200" t="s">
        <v>1189</v>
      </c>
      <c r="B200" t="s">
        <v>1190</v>
      </c>
      <c r="C200" t="s">
        <v>1191</v>
      </c>
      <c r="D200" t="s">
        <v>1192</v>
      </c>
      <c r="E200" t="s">
        <v>1193</v>
      </c>
      <c r="F200" s="8">
        <v>0</v>
      </c>
      <c r="G200" s="8">
        <v>0</v>
      </c>
      <c r="H200" s="8">
        <v>0</v>
      </c>
      <c r="I200" t="s">
        <v>1194</v>
      </c>
      <c r="J200" s="8">
        <v>0</v>
      </c>
      <c r="K200" s="8">
        <v>21025</v>
      </c>
      <c r="L200" s="8">
        <v>0</v>
      </c>
    </row>
    <row r="201" spans="1:12">
      <c r="A201" t="s">
        <v>1195</v>
      </c>
      <c r="B201" t="s">
        <v>1196</v>
      </c>
      <c r="C201" t="s">
        <v>1197</v>
      </c>
      <c r="D201" t="s">
        <v>1198</v>
      </c>
      <c r="E201" t="s">
        <v>1199</v>
      </c>
      <c r="F201" s="8">
        <v>0</v>
      </c>
      <c r="G201" s="8">
        <v>10900</v>
      </c>
      <c r="H201" s="8">
        <v>0</v>
      </c>
      <c r="I201" t="s">
        <v>1200</v>
      </c>
      <c r="J201" s="8">
        <v>0</v>
      </c>
      <c r="K201" s="8">
        <v>10900</v>
      </c>
      <c r="L201" s="8">
        <v>0</v>
      </c>
    </row>
    <row r="202" spans="1:12">
      <c r="A202" t="s">
        <v>1201</v>
      </c>
      <c r="B202" t="s">
        <v>1202</v>
      </c>
      <c r="C202" t="s">
        <v>1203</v>
      </c>
      <c r="D202" t="s">
        <v>1204</v>
      </c>
      <c r="E202" t="s">
        <v>1205</v>
      </c>
      <c r="F202" s="8">
        <v>0</v>
      </c>
      <c r="G202" s="8">
        <v>785.81</v>
      </c>
      <c r="H202" s="8">
        <v>0</v>
      </c>
      <c r="I202" t="s">
        <v>1206</v>
      </c>
      <c r="J202" s="8">
        <v>0</v>
      </c>
      <c r="K202" s="8">
        <v>785.81</v>
      </c>
      <c r="L202" s="8">
        <v>0</v>
      </c>
    </row>
    <row r="203" spans="1:12">
      <c r="A203" t="s">
        <v>1207</v>
      </c>
      <c r="B203" t="s">
        <v>1208</v>
      </c>
      <c r="C203" t="s">
        <v>1209</v>
      </c>
      <c r="D203" t="s">
        <v>1210</v>
      </c>
      <c r="E203" t="s">
        <v>1211</v>
      </c>
      <c r="F203" s="8">
        <v>0</v>
      </c>
      <c r="G203" s="8">
        <v>13999.11</v>
      </c>
      <c r="H203" s="8">
        <v>0</v>
      </c>
      <c r="I203" t="s">
        <v>1212</v>
      </c>
      <c r="J203" s="8">
        <v>0</v>
      </c>
      <c r="K203" s="8">
        <v>13999.11</v>
      </c>
      <c r="L203" s="8">
        <v>0</v>
      </c>
    </row>
    <row r="204" spans="1:12">
      <c r="A204" t="s">
        <v>1213</v>
      </c>
      <c r="B204" t="s">
        <v>1214</v>
      </c>
      <c r="C204" t="s">
        <v>1215</v>
      </c>
      <c r="D204" t="s">
        <v>1216</v>
      </c>
      <c r="E204" t="s">
        <v>1217</v>
      </c>
      <c r="F204" s="8">
        <v>0</v>
      </c>
      <c r="G204" s="8">
        <v>127746.4</v>
      </c>
      <c r="H204" s="8">
        <v>0</v>
      </c>
      <c r="I204" t="s">
        <v>1218</v>
      </c>
      <c r="J204" s="8">
        <v>0</v>
      </c>
      <c r="K204" s="8">
        <v>127746.4</v>
      </c>
      <c r="L204" s="8">
        <v>0</v>
      </c>
    </row>
    <row r="205" spans="1:12">
      <c r="A205" t="s">
        <v>1219</v>
      </c>
      <c r="B205" t="s">
        <v>1220</v>
      </c>
      <c r="C205" t="s">
        <v>1221</v>
      </c>
      <c r="D205" t="s">
        <v>1222</v>
      </c>
      <c r="E205" t="s">
        <v>1223</v>
      </c>
      <c r="F205" s="8">
        <v>0</v>
      </c>
      <c r="G205" s="8">
        <v>5.39</v>
      </c>
      <c r="H205" s="8">
        <v>0</v>
      </c>
      <c r="I205" t="s">
        <v>1224</v>
      </c>
      <c r="J205" s="8">
        <v>0</v>
      </c>
      <c r="K205" s="8">
        <v>5.39</v>
      </c>
      <c r="L205" s="8">
        <v>0</v>
      </c>
    </row>
    <row r="206" spans="1:12">
      <c r="A206" t="s">
        <v>1225</v>
      </c>
      <c r="B206" t="s">
        <v>1226</v>
      </c>
      <c r="C206" t="s">
        <v>1227</v>
      </c>
      <c r="D206" t="s">
        <v>1228</v>
      </c>
      <c r="E206" t="s">
        <v>1229</v>
      </c>
      <c r="F206" s="8">
        <v>0</v>
      </c>
      <c r="G206" s="8">
        <v>50000</v>
      </c>
      <c r="H206" s="8">
        <v>0</v>
      </c>
      <c r="I206" t="s">
        <v>1230</v>
      </c>
      <c r="J206" s="8">
        <v>0</v>
      </c>
      <c r="K206" s="8">
        <v>50000</v>
      </c>
      <c r="L206" s="8">
        <v>0</v>
      </c>
    </row>
    <row r="207" spans="1:12">
      <c r="A207" t="s">
        <v>1231</v>
      </c>
      <c r="B207" t="s">
        <v>1232</v>
      </c>
      <c r="C207" t="s">
        <v>1233</v>
      </c>
      <c r="D207" t="s">
        <v>1234</v>
      </c>
      <c r="E207" t="s">
        <v>1235</v>
      </c>
      <c r="F207" s="8">
        <v>6500</v>
      </c>
      <c r="G207" s="8">
        <v>0</v>
      </c>
      <c r="H207" s="8">
        <v>0</v>
      </c>
      <c r="I207" t="s">
        <v>1236</v>
      </c>
      <c r="J207" s="8">
        <v>6500</v>
      </c>
      <c r="K207" s="8">
        <v>0</v>
      </c>
      <c r="L207" s="8">
        <v>0</v>
      </c>
    </row>
    <row r="208" spans="1:12">
      <c r="A208" t="s">
        <v>1237</v>
      </c>
      <c r="B208" t="s">
        <v>1238</v>
      </c>
      <c r="C208" t="s">
        <v>1239</v>
      </c>
      <c r="D208" t="s">
        <v>1240</v>
      </c>
      <c r="E208" t="s">
        <v>1241</v>
      </c>
      <c r="F208" s="8">
        <v>1000</v>
      </c>
      <c r="G208" s="8">
        <v>0</v>
      </c>
      <c r="H208" s="8">
        <v>0</v>
      </c>
      <c r="I208" t="s">
        <v>1242</v>
      </c>
      <c r="J208" s="8">
        <v>1000</v>
      </c>
      <c r="K208" s="8">
        <v>0</v>
      </c>
      <c r="L208" s="8">
        <v>0</v>
      </c>
    </row>
    <row r="209" spans="1:12">
      <c r="A209" t="s">
        <v>1243</v>
      </c>
      <c r="B209" t="s">
        <v>1244</v>
      </c>
      <c r="C209" t="s">
        <v>1245</v>
      </c>
      <c r="D209" t="s">
        <v>1246</v>
      </c>
      <c r="E209" t="s">
        <v>1247</v>
      </c>
      <c r="F209" s="8">
        <v>17500</v>
      </c>
      <c r="G209" s="8">
        <v>15683.73</v>
      </c>
      <c r="H209" s="8">
        <v>0</v>
      </c>
      <c r="I209" t="s">
        <v>1248</v>
      </c>
      <c r="J209" s="8">
        <v>17500</v>
      </c>
      <c r="K209" s="8">
        <v>15683.73</v>
      </c>
      <c r="L209" s="8">
        <v>0</v>
      </c>
    </row>
    <row r="210" spans="1:12">
      <c r="A210" t="s">
        <v>1249</v>
      </c>
      <c r="B210" t="s">
        <v>1250</v>
      </c>
      <c r="C210" t="s">
        <v>1251</v>
      </c>
      <c r="D210" t="s">
        <v>1252</v>
      </c>
      <c r="E210" t="s">
        <v>1253</v>
      </c>
      <c r="F210" s="8">
        <v>11000</v>
      </c>
      <c r="G210" s="8">
        <v>5425.88</v>
      </c>
      <c r="H210" s="8">
        <v>0</v>
      </c>
      <c r="I210" t="s">
        <v>1254</v>
      </c>
      <c r="J210" s="8">
        <v>11000</v>
      </c>
      <c r="K210" s="8">
        <v>5425.88</v>
      </c>
      <c r="L210" s="8">
        <v>0</v>
      </c>
    </row>
    <row r="223" spans="1:12">
      <c r="D223" s="1"/>
    </row>
  </sheetData>
  <mergeCells count="1">
    <mergeCell ref="A1:L1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C34CB-FDDE-403C-9448-AC1EAD11F88E}">
  <sheetPr>
    <pageSetUpPr fitToPage="1"/>
  </sheetPr>
  <dimension ref="A1:K1004"/>
  <sheetViews>
    <sheetView zoomScale="90" zoomScaleNormal="90" workbookViewId="0">
      <pane ySplit="5" topLeftCell="A50" activePane="bottomLeft" state="frozen"/>
      <selection pane="bottomLeft" activeCell="A47" sqref="A47:C47"/>
    </sheetView>
  </sheetViews>
  <sheetFormatPr defaultRowHeight="13.2"/>
  <cols>
    <col min="1" max="1" width="3.88671875" style="57" customWidth="1"/>
    <col min="2" max="2" width="4.33203125" style="57" customWidth="1"/>
    <col min="3" max="3" width="7.6640625" style="57" customWidth="1"/>
    <col min="4" max="4" width="72.109375" style="57" customWidth="1"/>
    <col min="5" max="5" width="28.77734375" style="142" customWidth="1"/>
    <col min="6" max="6" width="21.5546875" style="142" customWidth="1"/>
    <col min="7" max="7" width="22.33203125" style="142" customWidth="1"/>
    <col min="8" max="8" width="27.77734375" style="142" customWidth="1"/>
    <col min="9" max="9" width="12.44140625" style="114" customWidth="1"/>
    <col min="10" max="10" width="13.21875" style="114" customWidth="1"/>
    <col min="11" max="238" width="8.88671875" style="57"/>
    <col min="239" max="239" width="7.44140625" style="57" customWidth="1"/>
    <col min="240" max="240" width="52.5546875" style="57" customWidth="1"/>
    <col min="241" max="241" width="15.6640625" style="57" customWidth="1"/>
    <col min="242" max="242" width="12.5546875" style="57" customWidth="1"/>
    <col min="243" max="243" width="7.44140625" style="57" customWidth="1"/>
    <col min="244" max="244" width="0" style="57" hidden="1" customWidth="1"/>
    <col min="245" max="245" width="4" style="57" customWidth="1"/>
    <col min="246" max="494" width="8.88671875" style="57"/>
    <col min="495" max="495" width="7.44140625" style="57" customWidth="1"/>
    <col min="496" max="496" width="52.5546875" style="57" customWidth="1"/>
    <col min="497" max="497" width="15.6640625" style="57" customWidth="1"/>
    <col min="498" max="498" width="12.5546875" style="57" customWidth="1"/>
    <col min="499" max="499" width="7.44140625" style="57" customWidth="1"/>
    <col min="500" max="500" width="0" style="57" hidden="1" customWidth="1"/>
    <col min="501" max="501" width="4" style="57" customWidth="1"/>
    <col min="502" max="750" width="8.88671875" style="57"/>
    <col min="751" max="751" width="7.44140625" style="57" customWidth="1"/>
    <col min="752" max="752" width="52.5546875" style="57" customWidth="1"/>
    <col min="753" max="753" width="15.6640625" style="57" customWidth="1"/>
    <col min="754" max="754" width="12.5546875" style="57" customWidth="1"/>
    <col min="755" max="755" width="7.44140625" style="57" customWidth="1"/>
    <col min="756" max="756" width="0" style="57" hidden="1" customWidth="1"/>
    <col min="757" max="757" width="4" style="57" customWidth="1"/>
    <col min="758" max="1006" width="8.88671875" style="57"/>
    <col min="1007" max="1007" width="7.44140625" style="57" customWidth="1"/>
    <col min="1008" max="1008" width="52.5546875" style="57" customWidth="1"/>
    <col min="1009" max="1009" width="15.6640625" style="57" customWidth="1"/>
    <col min="1010" max="1010" width="12.5546875" style="57" customWidth="1"/>
    <col min="1011" max="1011" width="7.44140625" style="57" customWidth="1"/>
    <col min="1012" max="1012" width="0" style="57" hidden="1" customWidth="1"/>
    <col min="1013" max="1013" width="4" style="57" customWidth="1"/>
    <col min="1014" max="1262" width="8.88671875" style="57"/>
    <col min="1263" max="1263" width="7.44140625" style="57" customWidth="1"/>
    <col min="1264" max="1264" width="52.5546875" style="57" customWidth="1"/>
    <col min="1265" max="1265" width="15.6640625" style="57" customWidth="1"/>
    <col min="1266" max="1266" width="12.5546875" style="57" customWidth="1"/>
    <col min="1267" max="1267" width="7.44140625" style="57" customWidth="1"/>
    <col min="1268" max="1268" width="0" style="57" hidden="1" customWidth="1"/>
    <col min="1269" max="1269" width="4" style="57" customWidth="1"/>
    <col min="1270" max="1518" width="8.88671875" style="57"/>
    <col min="1519" max="1519" width="7.44140625" style="57" customWidth="1"/>
    <col min="1520" max="1520" width="52.5546875" style="57" customWidth="1"/>
    <col min="1521" max="1521" width="15.6640625" style="57" customWidth="1"/>
    <col min="1522" max="1522" width="12.5546875" style="57" customWidth="1"/>
    <col min="1523" max="1523" width="7.44140625" style="57" customWidth="1"/>
    <col min="1524" max="1524" width="0" style="57" hidden="1" customWidth="1"/>
    <col min="1525" max="1525" width="4" style="57" customWidth="1"/>
    <col min="1526" max="1774" width="8.88671875" style="57"/>
    <col min="1775" max="1775" width="7.44140625" style="57" customWidth="1"/>
    <col min="1776" max="1776" width="52.5546875" style="57" customWidth="1"/>
    <col min="1777" max="1777" width="15.6640625" style="57" customWidth="1"/>
    <col min="1778" max="1778" width="12.5546875" style="57" customWidth="1"/>
    <col min="1779" max="1779" width="7.44140625" style="57" customWidth="1"/>
    <col min="1780" max="1780" width="0" style="57" hidden="1" customWidth="1"/>
    <col min="1781" max="1781" width="4" style="57" customWidth="1"/>
    <col min="1782" max="2030" width="8.88671875" style="57"/>
    <col min="2031" max="2031" width="7.44140625" style="57" customWidth="1"/>
    <col min="2032" max="2032" width="52.5546875" style="57" customWidth="1"/>
    <col min="2033" max="2033" width="15.6640625" style="57" customWidth="1"/>
    <col min="2034" max="2034" width="12.5546875" style="57" customWidth="1"/>
    <col min="2035" max="2035" width="7.44140625" style="57" customWidth="1"/>
    <col min="2036" max="2036" width="0" style="57" hidden="1" customWidth="1"/>
    <col min="2037" max="2037" width="4" style="57" customWidth="1"/>
    <col min="2038" max="2286" width="8.88671875" style="57"/>
    <col min="2287" max="2287" width="7.44140625" style="57" customWidth="1"/>
    <col min="2288" max="2288" width="52.5546875" style="57" customWidth="1"/>
    <col min="2289" max="2289" width="15.6640625" style="57" customWidth="1"/>
    <col min="2290" max="2290" width="12.5546875" style="57" customWidth="1"/>
    <col min="2291" max="2291" width="7.44140625" style="57" customWidth="1"/>
    <col min="2292" max="2292" width="0" style="57" hidden="1" customWidth="1"/>
    <col min="2293" max="2293" width="4" style="57" customWidth="1"/>
    <col min="2294" max="2542" width="8.88671875" style="57"/>
    <col min="2543" max="2543" width="7.44140625" style="57" customWidth="1"/>
    <col min="2544" max="2544" width="52.5546875" style="57" customWidth="1"/>
    <col min="2545" max="2545" width="15.6640625" style="57" customWidth="1"/>
    <col min="2546" max="2546" width="12.5546875" style="57" customWidth="1"/>
    <col min="2547" max="2547" width="7.44140625" style="57" customWidth="1"/>
    <col min="2548" max="2548" width="0" style="57" hidden="1" customWidth="1"/>
    <col min="2549" max="2549" width="4" style="57" customWidth="1"/>
    <col min="2550" max="2798" width="8.88671875" style="57"/>
    <col min="2799" max="2799" width="7.44140625" style="57" customWidth="1"/>
    <col min="2800" max="2800" width="52.5546875" style="57" customWidth="1"/>
    <col min="2801" max="2801" width="15.6640625" style="57" customWidth="1"/>
    <col min="2802" max="2802" width="12.5546875" style="57" customWidth="1"/>
    <col min="2803" max="2803" width="7.44140625" style="57" customWidth="1"/>
    <col min="2804" max="2804" width="0" style="57" hidden="1" customWidth="1"/>
    <col min="2805" max="2805" width="4" style="57" customWidth="1"/>
    <col min="2806" max="3054" width="8.88671875" style="57"/>
    <col min="3055" max="3055" width="7.44140625" style="57" customWidth="1"/>
    <col min="3056" max="3056" width="52.5546875" style="57" customWidth="1"/>
    <col min="3057" max="3057" width="15.6640625" style="57" customWidth="1"/>
    <col min="3058" max="3058" width="12.5546875" style="57" customWidth="1"/>
    <col min="3059" max="3059" width="7.44140625" style="57" customWidth="1"/>
    <col min="3060" max="3060" width="0" style="57" hidden="1" customWidth="1"/>
    <col min="3061" max="3061" width="4" style="57" customWidth="1"/>
    <col min="3062" max="3310" width="8.88671875" style="57"/>
    <col min="3311" max="3311" width="7.44140625" style="57" customWidth="1"/>
    <col min="3312" max="3312" width="52.5546875" style="57" customWidth="1"/>
    <col min="3313" max="3313" width="15.6640625" style="57" customWidth="1"/>
    <col min="3314" max="3314" width="12.5546875" style="57" customWidth="1"/>
    <col min="3315" max="3315" width="7.44140625" style="57" customWidth="1"/>
    <col min="3316" max="3316" width="0" style="57" hidden="1" customWidth="1"/>
    <col min="3317" max="3317" width="4" style="57" customWidth="1"/>
    <col min="3318" max="3566" width="8.88671875" style="57"/>
    <col min="3567" max="3567" width="7.44140625" style="57" customWidth="1"/>
    <col min="3568" max="3568" width="52.5546875" style="57" customWidth="1"/>
    <col min="3569" max="3569" width="15.6640625" style="57" customWidth="1"/>
    <col min="3570" max="3570" width="12.5546875" style="57" customWidth="1"/>
    <col min="3571" max="3571" width="7.44140625" style="57" customWidth="1"/>
    <col min="3572" max="3572" width="0" style="57" hidden="1" customWidth="1"/>
    <col min="3573" max="3573" width="4" style="57" customWidth="1"/>
    <col min="3574" max="3822" width="8.88671875" style="57"/>
    <col min="3823" max="3823" width="7.44140625" style="57" customWidth="1"/>
    <col min="3824" max="3824" width="52.5546875" style="57" customWidth="1"/>
    <col min="3825" max="3825" width="15.6640625" style="57" customWidth="1"/>
    <col min="3826" max="3826" width="12.5546875" style="57" customWidth="1"/>
    <col min="3827" max="3827" width="7.44140625" style="57" customWidth="1"/>
    <col min="3828" max="3828" width="0" style="57" hidden="1" customWidth="1"/>
    <col min="3829" max="3829" width="4" style="57" customWidth="1"/>
    <col min="3830" max="4078" width="8.88671875" style="57"/>
    <col min="4079" max="4079" width="7.44140625" style="57" customWidth="1"/>
    <col min="4080" max="4080" width="52.5546875" style="57" customWidth="1"/>
    <col min="4081" max="4081" width="15.6640625" style="57" customWidth="1"/>
    <col min="4082" max="4082" width="12.5546875" style="57" customWidth="1"/>
    <col min="4083" max="4083" width="7.44140625" style="57" customWidth="1"/>
    <col min="4084" max="4084" width="0" style="57" hidden="1" customWidth="1"/>
    <col min="4085" max="4085" width="4" style="57" customWidth="1"/>
    <col min="4086" max="4334" width="8.88671875" style="57"/>
    <col min="4335" max="4335" width="7.44140625" style="57" customWidth="1"/>
    <col min="4336" max="4336" width="52.5546875" style="57" customWidth="1"/>
    <col min="4337" max="4337" width="15.6640625" style="57" customWidth="1"/>
    <col min="4338" max="4338" width="12.5546875" style="57" customWidth="1"/>
    <col min="4339" max="4339" width="7.44140625" style="57" customWidth="1"/>
    <col min="4340" max="4340" width="0" style="57" hidden="1" customWidth="1"/>
    <col min="4341" max="4341" width="4" style="57" customWidth="1"/>
    <col min="4342" max="4590" width="8.88671875" style="57"/>
    <col min="4591" max="4591" width="7.44140625" style="57" customWidth="1"/>
    <col min="4592" max="4592" width="52.5546875" style="57" customWidth="1"/>
    <col min="4593" max="4593" width="15.6640625" style="57" customWidth="1"/>
    <col min="4594" max="4594" width="12.5546875" style="57" customWidth="1"/>
    <col min="4595" max="4595" width="7.44140625" style="57" customWidth="1"/>
    <col min="4596" max="4596" width="0" style="57" hidden="1" customWidth="1"/>
    <col min="4597" max="4597" width="4" style="57" customWidth="1"/>
    <col min="4598" max="4846" width="8.88671875" style="57"/>
    <col min="4847" max="4847" width="7.44140625" style="57" customWidth="1"/>
    <col min="4848" max="4848" width="52.5546875" style="57" customWidth="1"/>
    <col min="4849" max="4849" width="15.6640625" style="57" customWidth="1"/>
    <col min="4850" max="4850" width="12.5546875" style="57" customWidth="1"/>
    <col min="4851" max="4851" width="7.44140625" style="57" customWidth="1"/>
    <col min="4852" max="4852" width="0" style="57" hidden="1" customWidth="1"/>
    <col min="4853" max="4853" width="4" style="57" customWidth="1"/>
    <col min="4854" max="5102" width="8.88671875" style="57"/>
    <col min="5103" max="5103" width="7.44140625" style="57" customWidth="1"/>
    <col min="5104" max="5104" width="52.5546875" style="57" customWidth="1"/>
    <col min="5105" max="5105" width="15.6640625" style="57" customWidth="1"/>
    <col min="5106" max="5106" width="12.5546875" style="57" customWidth="1"/>
    <col min="5107" max="5107" width="7.44140625" style="57" customWidth="1"/>
    <col min="5108" max="5108" width="0" style="57" hidden="1" customWidth="1"/>
    <col min="5109" max="5109" width="4" style="57" customWidth="1"/>
    <col min="5110" max="5358" width="8.88671875" style="57"/>
    <col min="5359" max="5359" width="7.44140625" style="57" customWidth="1"/>
    <col min="5360" max="5360" width="52.5546875" style="57" customWidth="1"/>
    <col min="5361" max="5361" width="15.6640625" style="57" customWidth="1"/>
    <col min="5362" max="5362" width="12.5546875" style="57" customWidth="1"/>
    <col min="5363" max="5363" width="7.44140625" style="57" customWidth="1"/>
    <col min="5364" max="5364" width="0" style="57" hidden="1" customWidth="1"/>
    <col min="5365" max="5365" width="4" style="57" customWidth="1"/>
    <col min="5366" max="5614" width="8.88671875" style="57"/>
    <col min="5615" max="5615" width="7.44140625" style="57" customWidth="1"/>
    <col min="5616" max="5616" width="52.5546875" style="57" customWidth="1"/>
    <col min="5617" max="5617" width="15.6640625" style="57" customWidth="1"/>
    <col min="5618" max="5618" width="12.5546875" style="57" customWidth="1"/>
    <col min="5619" max="5619" width="7.44140625" style="57" customWidth="1"/>
    <col min="5620" max="5620" width="0" style="57" hidden="1" customWidth="1"/>
    <col min="5621" max="5621" width="4" style="57" customWidth="1"/>
    <col min="5622" max="5870" width="8.88671875" style="57"/>
    <col min="5871" max="5871" width="7.44140625" style="57" customWidth="1"/>
    <col min="5872" max="5872" width="52.5546875" style="57" customWidth="1"/>
    <col min="5873" max="5873" width="15.6640625" style="57" customWidth="1"/>
    <col min="5874" max="5874" width="12.5546875" style="57" customWidth="1"/>
    <col min="5875" max="5875" width="7.44140625" style="57" customWidth="1"/>
    <col min="5876" max="5876" width="0" style="57" hidden="1" customWidth="1"/>
    <col min="5877" max="5877" width="4" style="57" customWidth="1"/>
    <col min="5878" max="6126" width="8.88671875" style="57"/>
    <col min="6127" max="6127" width="7.44140625" style="57" customWidth="1"/>
    <col min="6128" max="6128" width="52.5546875" style="57" customWidth="1"/>
    <col min="6129" max="6129" width="15.6640625" style="57" customWidth="1"/>
    <col min="6130" max="6130" width="12.5546875" style="57" customWidth="1"/>
    <col min="6131" max="6131" width="7.44140625" style="57" customWidth="1"/>
    <col min="6132" max="6132" width="0" style="57" hidden="1" customWidth="1"/>
    <col min="6133" max="6133" width="4" style="57" customWidth="1"/>
    <col min="6134" max="6382" width="8.88671875" style="57"/>
    <col min="6383" max="6383" width="7.44140625" style="57" customWidth="1"/>
    <col min="6384" max="6384" width="52.5546875" style="57" customWidth="1"/>
    <col min="6385" max="6385" width="15.6640625" style="57" customWidth="1"/>
    <col min="6386" max="6386" width="12.5546875" style="57" customWidth="1"/>
    <col min="6387" max="6387" width="7.44140625" style="57" customWidth="1"/>
    <col min="6388" max="6388" width="0" style="57" hidden="1" customWidth="1"/>
    <col min="6389" max="6389" width="4" style="57" customWidth="1"/>
    <col min="6390" max="6638" width="8.88671875" style="57"/>
    <col min="6639" max="6639" width="7.44140625" style="57" customWidth="1"/>
    <col min="6640" max="6640" width="52.5546875" style="57" customWidth="1"/>
    <col min="6641" max="6641" width="15.6640625" style="57" customWidth="1"/>
    <col min="6642" max="6642" width="12.5546875" style="57" customWidth="1"/>
    <col min="6643" max="6643" width="7.44140625" style="57" customWidth="1"/>
    <col min="6644" max="6644" width="0" style="57" hidden="1" customWidth="1"/>
    <col min="6645" max="6645" width="4" style="57" customWidth="1"/>
    <col min="6646" max="6894" width="8.88671875" style="57"/>
    <col min="6895" max="6895" width="7.44140625" style="57" customWidth="1"/>
    <col min="6896" max="6896" width="52.5546875" style="57" customWidth="1"/>
    <col min="6897" max="6897" width="15.6640625" style="57" customWidth="1"/>
    <col min="6898" max="6898" width="12.5546875" style="57" customWidth="1"/>
    <col min="6899" max="6899" width="7.44140625" style="57" customWidth="1"/>
    <col min="6900" max="6900" width="0" style="57" hidden="1" customWidth="1"/>
    <col min="6901" max="6901" width="4" style="57" customWidth="1"/>
    <col min="6902" max="7150" width="8.88671875" style="57"/>
    <col min="7151" max="7151" width="7.44140625" style="57" customWidth="1"/>
    <col min="7152" max="7152" width="52.5546875" style="57" customWidth="1"/>
    <col min="7153" max="7153" width="15.6640625" style="57" customWidth="1"/>
    <col min="7154" max="7154" width="12.5546875" style="57" customWidth="1"/>
    <col min="7155" max="7155" width="7.44140625" style="57" customWidth="1"/>
    <col min="7156" max="7156" width="0" style="57" hidden="1" customWidth="1"/>
    <col min="7157" max="7157" width="4" style="57" customWidth="1"/>
    <col min="7158" max="7406" width="8.88671875" style="57"/>
    <col min="7407" max="7407" width="7.44140625" style="57" customWidth="1"/>
    <col min="7408" max="7408" width="52.5546875" style="57" customWidth="1"/>
    <col min="7409" max="7409" width="15.6640625" style="57" customWidth="1"/>
    <col min="7410" max="7410" width="12.5546875" style="57" customWidth="1"/>
    <col min="7411" max="7411" width="7.44140625" style="57" customWidth="1"/>
    <col min="7412" max="7412" width="0" style="57" hidden="1" customWidth="1"/>
    <col min="7413" max="7413" width="4" style="57" customWidth="1"/>
    <col min="7414" max="7662" width="8.88671875" style="57"/>
    <col min="7663" max="7663" width="7.44140625" style="57" customWidth="1"/>
    <col min="7664" max="7664" width="52.5546875" style="57" customWidth="1"/>
    <col min="7665" max="7665" width="15.6640625" style="57" customWidth="1"/>
    <col min="7666" max="7666" width="12.5546875" style="57" customWidth="1"/>
    <col min="7667" max="7667" width="7.44140625" style="57" customWidth="1"/>
    <col min="7668" max="7668" width="0" style="57" hidden="1" customWidth="1"/>
    <col min="7669" max="7669" width="4" style="57" customWidth="1"/>
    <col min="7670" max="7918" width="8.88671875" style="57"/>
    <col min="7919" max="7919" width="7.44140625" style="57" customWidth="1"/>
    <col min="7920" max="7920" width="52.5546875" style="57" customWidth="1"/>
    <col min="7921" max="7921" width="15.6640625" style="57" customWidth="1"/>
    <col min="7922" max="7922" width="12.5546875" style="57" customWidth="1"/>
    <col min="7923" max="7923" width="7.44140625" style="57" customWidth="1"/>
    <col min="7924" max="7924" width="0" style="57" hidden="1" customWidth="1"/>
    <col min="7925" max="7925" width="4" style="57" customWidth="1"/>
    <col min="7926" max="8174" width="8.88671875" style="57"/>
    <col min="8175" max="8175" width="7.44140625" style="57" customWidth="1"/>
    <col min="8176" max="8176" width="52.5546875" style="57" customWidth="1"/>
    <col min="8177" max="8177" width="15.6640625" style="57" customWidth="1"/>
    <col min="8178" max="8178" width="12.5546875" style="57" customWidth="1"/>
    <col min="8179" max="8179" width="7.44140625" style="57" customWidth="1"/>
    <col min="8180" max="8180" width="0" style="57" hidden="1" customWidth="1"/>
    <col min="8181" max="8181" width="4" style="57" customWidth="1"/>
    <col min="8182" max="8430" width="8.88671875" style="57"/>
    <col min="8431" max="8431" width="7.44140625" style="57" customWidth="1"/>
    <col min="8432" max="8432" width="52.5546875" style="57" customWidth="1"/>
    <col min="8433" max="8433" width="15.6640625" style="57" customWidth="1"/>
    <col min="8434" max="8434" width="12.5546875" style="57" customWidth="1"/>
    <col min="8435" max="8435" width="7.44140625" style="57" customWidth="1"/>
    <col min="8436" max="8436" width="0" style="57" hidden="1" customWidth="1"/>
    <col min="8437" max="8437" width="4" style="57" customWidth="1"/>
    <col min="8438" max="8686" width="8.88671875" style="57"/>
    <col min="8687" max="8687" width="7.44140625" style="57" customWidth="1"/>
    <col min="8688" max="8688" width="52.5546875" style="57" customWidth="1"/>
    <col min="8689" max="8689" width="15.6640625" style="57" customWidth="1"/>
    <col min="8690" max="8690" width="12.5546875" style="57" customWidth="1"/>
    <col min="8691" max="8691" width="7.44140625" style="57" customWidth="1"/>
    <col min="8692" max="8692" width="0" style="57" hidden="1" customWidth="1"/>
    <col min="8693" max="8693" width="4" style="57" customWidth="1"/>
    <col min="8694" max="8942" width="8.88671875" style="57"/>
    <col min="8943" max="8943" width="7.44140625" style="57" customWidth="1"/>
    <col min="8944" max="8944" width="52.5546875" style="57" customWidth="1"/>
    <col min="8945" max="8945" width="15.6640625" style="57" customWidth="1"/>
    <col min="8946" max="8946" width="12.5546875" style="57" customWidth="1"/>
    <col min="8947" max="8947" width="7.44140625" style="57" customWidth="1"/>
    <col min="8948" max="8948" width="0" style="57" hidden="1" customWidth="1"/>
    <col min="8949" max="8949" width="4" style="57" customWidth="1"/>
    <col min="8950" max="9198" width="8.88671875" style="57"/>
    <col min="9199" max="9199" width="7.44140625" style="57" customWidth="1"/>
    <col min="9200" max="9200" width="52.5546875" style="57" customWidth="1"/>
    <col min="9201" max="9201" width="15.6640625" style="57" customWidth="1"/>
    <col min="9202" max="9202" width="12.5546875" style="57" customWidth="1"/>
    <col min="9203" max="9203" width="7.44140625" style="57" customWidth="1"/>
    <col min="9204" max="9204" width="0" style="57" hidden="1" customWidth="1"/>
    <col min="9205" max="9205" width="4" style="57" customWidth="1"/>
    <col min="9206" max="9454" width="8.88671875" style="57"/>
    <col min="9455" max="9455" width="7.44140625" style="57" customWidth="1"/>
    <col min="9456" max="9456" width="52.5546875" style="57" customWidth="1"/>
    <col min="9457" max="9457" width="15.6640625" style="57" customWidth="1"/>
    <col min="9458" max="9458" width="12.5546875" style="57" customWidth="1"/>
    <col min="9459" max="9459" width="7.44140625" style="57" customWidth="1"/>
    <col min="9460" max="9460" width="0" style="57" hidden="1" customWidth="1"/>
    <col min="9461" max="9461" width="4" style="57" customWidth="1"/>
    <col min="9462" max="9710" width="8.88671875" style="57"/>
    <col min="9711" max="9711" width="7.44140625" style="57" customWidth="1"/>
    <col min="9712" max="9712" width="52.5546875" style="57" customWidth="1"/>
    <col min="9713" max="9713" width="15.6640625" style="57" customWidth="1"/>
    <col min="9714" max="9714" width="12.5546875" style="57" customWidth="1"/>
    <col min="9715" max="9715" width="7.44140625" style="57" customWidth="1"/>
    <col min="9716" max="9716" width="0" style="57" hidden="1" customWidth="1"/>
    <col min="9717" max="9717" width="4" style="57" customWidth="1"/>
    <col min="9718" max="9966" width="8.88671875" style="57"/>
    <col min="9967" max="9967" width="7.44140625" style="57" customWidth="1"/>
    <col min="9968" max="9968" width="52.5546875" style="57" customWidth="1"/>
    <col min="9969" max="9969" width="15.6640625" style="57" customWidth="1"/>
    <col min="9970" max="9970" width="12.5546875" style="57" customWidth="1"/>
    <col min="9971" max="9971" width="7.44140625" style="57" customWidth="1"/>
    <col min="9972" max="9972" width="0" style="57" hidden="1" customWidth="1"/>
    <col min="9973" max="9973" width="4" style="57" customWidth="1"/>
    <col min="9974" max="10222" width="8.88671875" style="57"/>
    <col min="10223" max="10223" width="7.44140625" style="57" customWidth="1"/>
    <col min="10224" max="10224" width="52.5546875" style="57" customWidth="1"/>
    <col min="10225" max="10225" width="15.6640625" style="57" customWidth="1"/>
    <col min="10226" max="10226" width="12.5546875" style="57" customWidth="1"/>
    <col min="10227" max="10227" width="7.44140625" style="57" customWidth="1"/>
    <col min="10228" max="10228" width="0" style="57" hidden="1" customWidth="1"/>
    <col min="10229" max="10229" width="4" style="57" customWidth="1"/>
    <col min="10230" max="10478" width="8.88671875" style="57"/>
    <col min="10479" max="10479" width="7.44140625" style="57" customWidth="1"/>
    <col min="10480" max="10480" width="52.5546875" style="57" customWidth="1"/>
    <col min="10481" max="10481" width="15.6640625" style="57" customWidth="1"/>
    <col min="10482" max="10482" width="12.5546875" style="57" customWidth="1"/>
    <col min="10483" max="10483" width="7.44140625" style="57" customWidth="1"/>
    <col min="10484" max="10484" width="0" style="57" hidden="1" customWidth="1"/>
    <col min="10485" max="10485" width="4" style="57" customWidth="1"/>
    <col min="10486" max="10734" width="8.88671875" style="57"/>
    <col min="10735" max="10735" width="7.44140625" style="57" customWidth="1"/>
    <col min="10736" max="10736" width="52.5546875" style="57" customWidth="1"/>
    <col min="10737" max="10737" width="15.6640625" style="57" customWidth="1"/>
    <col min="10738" max="10738" width="12.5546875" style="57" customWidth="1"/>
    <col min="10739" max="10739" width="7.44140625" style="57" customWidth="1"/>
    <col min="10740" max="10740" width="0" style="57" hidden="1" customWidth="1"/>
    <col min="10741" max="10741" width="4" style="57" customWidth="1"/>
    <col min="10742" max="10990" width="8.88671875" style="57"/>
    <col min="10991" max="10991" width="7.44140625" style="57" customWidth="1"/>
    <col min="10992" max="10992" width="52.5546875" style="57" customWidth="1"/>
    <col min="10993" max="10993" width="15.6640625" style="57" customWidth="1"/>
    <col min="10994" max="10994" width="12.5546875" style="57" customWidth="1"/>
    <col min="10995" max="10995" width="7.44140625" style="57" customWidth="1"/>
    <col min="10996" max="10996" width="0" style="57" hidden="1" customWidth="1"/>
    <col min="10997" max="10997" width="4" style="57" customWidth="1"/>
    <col min="10998" max="11246" width="8.88671875" style="57"/>
    <col min="11247" max="11247" width="7.44140625" style="57" customWidth="1"/>
    <col min="11248" max="11248" width="52.5546875" style="57" customWidth="1"/>
    <col min="11249" max="11249" width="15.6640625" style="57" customWidth="1"/>
    <col min="11250" max="11250" width="12.5546875" style="57" customWidth="1"/>
    <col min="11251" max="11251" width="7.44140625" style="57" customWidth="1"/>
    <col min="11252" max="11252" width="0" style="57" hidden="1" customWidth="1"/>
    <col min="11253" max="11253" width="4" style="57" customWidth="1"/>
    <col min="11254" max="11502" width="8.88671875" style="57"/>
    <col min="11503" max="11503" width="7.44140625" style="57" customWidth="1"/>
    <col min="11504" max="11504" width="52.5546875" style="57" customWidth="1"/>
    <col min="11505" max="11505" width="15.6640625" style="57" customWidth="1"/>
    <col min="11506" max="11506" width="12.5546875" style="57" customWidth="1"/>
    <col min="11507" max="11507" width="7.44140625" style="57" customWidth="1"/>
    <col min="11508" max="11508" width="0" style="57" hidden="1" customWidth="1"/>
    <col min="11509" max="11509" width="4" style="57" customWidth="1"/>
    <col min="11510" max="11758" width="8.88671875" style="57"/>
    <col min="11759" max="11759" width="7.44140625" style="57" customWidth="1"/>
    <col min="11760" max="11760" width="52.5546875" style="57" customWidth="1"/>
    <col min="11761" max="11761" width="15.6640625" style="57" customWidth="1"/>
    <col min="11762" max="11762" width="12.5546875" style="57" customWidth="1"/>
    <col min="11763" max="11763" width="7.44140625" style="57" customWidth="1"/>
    <col min="11764" max="11764" width="0" style="57" hidden="1" customWidth="1"/>
    <col min="11765" max="11765" width="4" style="57" customWidth="1"/>
    <col min="11766" max="12014" width="8.88671875" style="57"/>
    <col min="12015" max="12015" width="7.44140625" style="57" customWidth="1"/>
    <col min="12016" max="12016" width="52.5546875" style="57" customWidth="1"/>
    <col min="12017" max="12017" width="15.6640625" style="57" customWidth="1"/>
    <col min="12018" max="12018" width="12.5546875" style="57" customWidth="1"/>
    <col min="12019" max="12019" width="7.44140625" style="57" customWidth="1"/>
    <col min="12020" max="12020" width="0" style="57" hidden="1" customWidth="1"/>
    <col min="12021" max="12021" width="4" style="57" customWidth="1"/>
    <col min="12022" max="12270" width="8.88671875" style="57"/>
    <col min="12271" max="12271" width="7.44140625" style="57" customWidth="1"/>
    <col min="12272" max="12272" width="52.5546875" style="57" customWidth="1"/>
    <col min="12273" max="12273" width="15.6640625" style="57" customWidth="1"/>
    <col min="12274" max="12274" width="12.5546875" style="57" customWidth="1"/>
    <col min="12275" max="12275" width="7.44140625" style="57" customWidth="1"/>
    <col min="12276" max="12276" width="0" style="57" hidden="1" customWidth="1"/>
    <col min="12277" max="12277" width="4" style="57" customWidth="1"/>
    <col min="12278" max="12526" width="8.88671875" style="57"/>
    <col min="12527" max="12527" width="7.44140625" style="57" customWidth="1"/>
    <col min="12528" max="12528" width="52.5546875" style="57" customWidth="1"/>
    <col min="12529" max="12529" width="15.6640625" style="57" customWidth="1"/>
    <col min="12530" max="12530" width="12.5546875" style="57" customWidth="1"/>
    <col min="12531" max="12531" width="7.44140625" style="57" customWidth="1"/>
    <col min="12532" max="12532" width="0" style="57" hidden="1" customWidth="1"/>
    <col min="12533" max="12533" width="4" style="57" customWidth="1"/>
    <col min="12534" max="12782" width="8.88671875" style="57"/>
    <col min="12783" max="12783" width="7.44140625" style="57" customWidth="1"/>
    <col min="12784" max="12784" width="52.5546875" style="57" customWidth="1"/>
    <col min="12785" max="12785" width="15.6640625" style="57" customWidth="1"/>
    <col min="12786" max="12786" width="12.5546875" style="57" customWidth="1"/>
    <col min="12787" max="12787" width="7.44140625" style="57" customWidth="1"/>
    <col min="12788" max="12788" width="0" style="57" hidden="1" customWidth="1"/>
    <col min="12789" max="12789" width="4" style="57" customWidth="1"/>
    <col min="12790" max="13038" width="8.88671875" style="57"/>
    <col min="13039" max="13039" width="7.44140625" style="57" customWidth="1"/>
    <col min="13040" max="13040" width="52.5546875" style="57" customWidth="1"/>
    <col min="13041" max="13041" width="15.6640625" style="57" customWidth="1"/>
    <col min="13042" max="13042" width="12.5546875" style="57" customWidth="1"/>
    <col min="13043" max="13043" width="7.44140625" style="57" customWidth="1"/>
    <col min="13044" max="13044" width="0" style="57" hidden="1" customWidth="1"/>
    <col min="13045" max="13045" width="4" style="57" customWidth="1"/>
    <col min="13046" max="13294" width="8.88671875" style="57"/>
    <col min="13295" max="13295" width="7.44140625" style="57" customWidth="1"/>
    <col min="13296" max="13296" width="52.5546875" style="57" customWidth="1"/>
    <col min="13297" max="13297" width="15.6640625" style="57" customWidth="1"/>
    <col min="13298" max="13298" width="12.5546875" style="57" customWidth="1"/>
    <col min="13299" max="13299" width="7.44140625" style="57" customWidth="1"/>
    <col min="13300" max="13300" width="0" style="57" hidden="1" customWidth="1"/>
    <col min="13301" max="13301" width="4" style="57" customWidth="1"/>
    <col min="13302" max="13550" width="8.88671875" style="57"/>
    <col min="13551" max="13551" width="7.44140625" style="57" customWidth="1"/>
    <col min="13552" max="13552" width="52.5546875" style="57" customWidth="1"/>
    <col min="13553" max="13553" width="15.6640625" style="57" customWidth="1"/>
    <col min="13554" max="13554" width="12.5546875" style="57" customWidth="1"/>
    <col min="13555" max="13555" width="7.44140625" style="57" customWidth="1"/>
    <col min="13556" max="13556" width="0" style="57" hidden="1" customWidth="1"/>
    <col min="13557" max="13557" width="4" style="57" customWidth="1"/>
    <col min="13558" max="13806" width="8.88671875" style="57"/>
    <col min="13807" max="13807" width="7.44140625" style="57" customWidth="1"/>
    <col min="13808" max="13808" width="52.5546875" style="57" customWidth="1"/>
    <col min="13809" max="13809" width="15.6640625" style="57" customWidth="1"/>
    <col min="13810" max="13810" width="12.5546875" style="57" customWidth="1"/>
    <col min="13811" max="13811" width="7.44140625" style="57" customWidth="1"/>
    <col min="13812" max="13812" width="0" style="57" hidden="1" customWidth="1"/>
    <col min="13813" max="13813" width="4" style="57" customWidth="1"/>
    <col min="13814" max="14062" width="8.88671875" style="57"/>
    <col min="14063" max="14063" width="7.44140625" style="57" customWidth="1"/>
    <col min="14064" max="14064" width="52.5546875" style="57" customWidth="1"/>
    <col min="14065" max="14065" width="15.6640625" style="57" customWidth="1"/>
    <col min="14066" max="14066" width="12.5546875" style="57" customWidth="1"/>
    <col min="14067" max="14067" width="7.44140625" style="57" customWidth="1"/>
    <col min="14068" max="14068" width="0" style="57" hidden="1" customWidth="1"/>
    <col min="14069" max="14069" width="4" style="57" customWidth="1"/>
    <col min="14070" max="14318" width="8.88671875" style="57"/>
    <col min="14319" max="14319" width="7.44140625" style="57" customWidth="1"/>
    <col min="14320" max="14320" width="52.5546875" style="57" customWidth="1"/>
    <col min="14321" max="14321" width="15.6640625" style="57" customWidth="1"/>
    <col min="14322" max="14322" width="12.5546875" style="57" customWidth="1"/>
    <col min="14323" max="14323" width="7.44140625" style="57" customWidth="1"/>
    <col min="14324" max="14324" width="0" style="57" hidden="1" customWidth="1"/>
    <col min="14325" max="14325" width="4" style="57" customWidth="1"/>
    <col min="14326" max="14574" width="8.88671875" style="57"/>
    <col min="14575" max="14575" width="7.44140625" style="57" customWidth="1"/>
    <col min="14576" max="14576" width="52.5546875" style="57" customWidth="1"/>
    <col min="14577" max="14577" width="15.6640625" style="57" customWidth="1"/>
    <col min="14578" max="14578" width="12.5546875" style="57" customWidth="1"/>
    <col min="14579" max="14579" width="7.44140625" style="57" customWidth="1"/>
    <col min="14580" max="14580" width="0" style="57" hidden="1" customWidth="1"/>
    <col min="14581" max="14581" width="4" style="57" customWidth="1"/>
    <col min="14582" max="14830" width="8.88671875" style="57"/>
    <col min="14831" max="14831" width="7.44140625" style="57" customWidth="1"/>
    <col min="14832" max="14832" width="52.5546875" style="57" customWidth="1"/>
    <col min="14833" max="14833" width="15.6640625" style="57" customWidth="1"/>
    <col min="14834" max="14834" width="12.5546875" style="57" customWidth="1"/>
    <col min="14835" max="14835" width="7.44140625" style="57" customWidth="1"/>
    <col min="14836" max="14836" width="0" style="57" hidden="1" customWidth="1"/>
    <col min="14837" max="14837" width="4" style="57" customWidth="1"/>
    <col min="14838" max="15086" width="8.88671875" style="57"/>
    <col min="15087" max="15087" width="7.44140625" style="57" customWidth="1"/>
    <col min="15088" max="15088" width="52.5546875" style="57" customWidth="1"/>
    <col min="15089" max="15089" width="15.6640625" style="57" customWidth="1"/>
    <col min="15090" max="15090" width="12.5546875" style="57" customWidth="1"/>
    <col min="15091" max="15091" width="7.44140625" style="57" customWidth="1"/>
    <col min="15092" max="15092" width="0" style="57" hidden="1" customWidth="1"/>
    <col min="15093" max="15093" width="4" style="57" customWidth="1"/>
    <col min="15094" max="15342" width="8.88671875" style="57"/>
    <col min="15343" max="15343" width="7.44140625" style="57" customWidth="1"/>
    <col min="15344" max="15344" width="52.5546875" style="57" customWidth="1"/>
    <col min="15345" max="15345" width="15.6640625" style="57" customWidth="1"/>
    <col min="15346" max="15346" width="12.5546875" style="57" customWidth="1"/>
    <col min="15347" max="15347" width="7.44140625" style="57" customWidth="1"/>
    <col min="15348" max="15348" width="0" style="57" hidden="1" customWidth="1"/>
    <col min="15349" max="15349" width="4" style="57" customWidth="1"/>
    <col min="15350" max="15598" width="8.88671875" style="57"/>
    <col min="15599" max="15599" width="7.44140625" style="57" customWidth="1"/>
    <col min="15600" max="15600" width="52.5546875" style="57" customWidth="1"/>
    <col min="15601" max="15601" width="15.6640625" style="57" customWidth="1"/>
    <col min="15602" max="15602" width="12.5546875" style="57" customWidth="1"/>
    <col min="15603" max="15603" width="7.44140625" style="57" customWidth="1"/>
    <col min="15604" max="15604" width="0" style="57" hidden="1" customWidth="1"/>
    <col min="15605" max="15605" width="4" style="57" customWidth="1"/>
    <col min="15606" max="15854" width="8.88671875" style="57"/>
    <col min="15855" max="15855" width="7.44140625" style="57" customWidth="1"/>
    <col min="15856" max="15856" width="52.5546875" style="57" customWidth="1"/>
    <col min="15857" max="15857" width="15.6640625" style="57" customWidth="1"/>
    <col min="15858" max="15858" width="12.5546875" style="57" customWidth="1"/>
    <col min="15859" max="15859" width="7.44140625" style="57" customWidth="1"/>
    <col min="15860" max="15860" width="0" style="57" hidden="1" customWidth="1"/>
    <col min="15861" max="15861" width="4" style="57" customWidth="1"/>
    <col min="15862" max="16110" width="8.88671875" style="57"/>
    <col min="16111" max="16111" width="7.44140625" style="57" customWidth="1"/>
    <col min="16112" max="16112" width="52.5546875" style="57" customWidth="1"/>
    <col min="16113" max="16113" width="15.6640625" style="57" customWidth="1"/>
    <col min="16114" max="16114" width="12.5546875" style="57" customWidth="1"/>
    <col min="16115" max="16115" width="7.44140625" style="57" customWidth="1"/>
    <col min="16116" max="16116" width="0" style="57" hidden="1" customWidth="1"/>
    <col min="16117" max="16117" width="4" style="57" customWidth="1"/>
    <col min="16118" max="16377" width="8.88671875" style="57"/>
    <col min="16378" max="16384" width="9.109375" style="57" customWidth="1"/>
  </cols>
  <sheetData>
    <row r="1" spans="1:10" ht="17.100000000000001" customHeight="1">
      <c r="C1" s="294"/>
      <c r="D1" s="294"/>
      <c r="E1" s="294"/>
      <c r="F1" s="294"/>
      <c r="G1" s="294"/>
      <c r="H1" s="294"/>
      <c r="I1" s="294"/>
      <c r="J1" s="294"/>
    </row>
    <row r="2" spans="1:10" ht="16.5" customHeight="1">
      <c r="A2" s="109" t="s">
        <v>1639</v>
      </c>
    </row>
    <row r="3" spans="1:10" ht="42.75" customHeight="1">
      <c r="A3" s="288" t="s">
        <v>1626</v>
      </c>
      <c r="B3" s="289"/>
      <c r="C3" s="289"/>
      <c r="D3" s="290"/>
      <c r="E3" s="219" t="str">
        <f>'Opći dio'!C15</f>
        <v xml:space="preserve">OSTVARENJE/IZVRŠENJE 
2023. </v>
      </c>
      <c r="F3" s="219" t="str">
        <f>'Opći dio'!D15</f>
        <v>IZVORNI PLAN  2024.</v>
      </c>
      <c r="G3" s="219" t="str">
        <f>'Opći dio'!E15</f>
        <v>REBALANS 2024.</v>
      </c>
      <c r="H3" s="219" t="str">
        <f>'Opći dio'!F15</f>
        <v xml:space="preserve">OSTVARENJE/IZVRŠENJE 
 2024. </v>
      </c>
      <c r="I3" s="163" t="str">
        <f>'Prihodi po ekonom. klas.'!J3</f>
        <v>INDEKS</v>
      </c>
      <c r="J3" s="163" t="str">
        <f>'Prihodi po ekonom. klas.'!K3</f>
        <v>INDEKS</v>
      </c>
    </row>
    <row r="4" spans="1:10" ht="15" customHeight="1">
      <c r="A4" s="85">
        <f>'Prihodi po ekonom. klas.'!A4</f>
        <v>1</v>
      </c>
      <c r="B4" s="85"/>
      <c r="C4" s="85"/>
      <c r="D4" s="72"/>
      <c r="E4" s="194">
        <v>2</v>
      </c>
      <c r="F4" s="194">
        <v>3</v>
      </c>
      <c r="G4" s="194">
        <v>4</v>
      </c>
      <c r="H4" s="194">
        <v>5</v>
      </c>
      <c r="I4" s="81" t="s">
        <v>1613</v>
      </c>
      <c r="J4" s="82" t="s">
        <v>1692</v>
      </c>
    </row>
    <row r="5" spans="1:10" ht="15" customHeight="1">
      <c r="A5" s="285" t="s">
        <v>1630</v>
      </c>
      <c r="B5" s="286"/>
      <c r="C5" s="286"/>
      <c r="D5" s="287"/>
      <c r="E5" s="164">
        <f>E7+E987</f>
        <v>365829.85200000001</v>
      </c>
      <c r="F5" s="164">
        <f>F7+F987</f>
        <v>342781</v>
      </c>
      <c r="G5" s="164">
        <f>G7+G987</f>
        <v>701398</v>
      </c>
      <c r="H5" s="164">
        <f>H7+H987</f>
        <v>831376.22</v>
      </c>
      <c r="I5" s="165">
        <f>H5/E5*100</f>
        <v>227.25762139279985</v>
      </c>
      <c r="J5" s="165">
        <f>H5/G5*100</f>
        <v>118.53130747450092</v>
      </c>
    </row>
    <row r="6" spans="1:10" ht="30" customHeight="1">
      <c r="A6" s="285" t="s">
        <v>1634</v>
      </c>
      <c r="B6" s="295"/>
      <c r="C6" s="295"/>
      <c r="D6" s="296"/>
      <c r="E6" s="164"/>
      <c r="F6" s="164"/>
      <c r="G6" s="164"/>
      <c r="H6" s="164"/>
      <c r="I6" s="165" t="e">
        <f t="shared" ref="I6:I69" si="0">H6/E6*100</f>
        <v>#DIV/0!</v>
      </c>
      <c r="J6" s="165" t="e">
        <f t="shared" ref="J6:J69" si="1">H6/G6*100</f>
        <v>#DIV/0!</v>
      </c>
    </row>
    <row r="7" spans="1:10" ht="30" customHeight="1">
      <c r="A7" s="285" t="s">
        <v>1463</v>
      </c>
      <c r="B7" s="286"/>
      <c r="C7" s="286"/>
      <c r="D7" s="287"/>
      <c r="E7" s="164">
        <f>E8</f>
        <v>365829.85200000001</v>
      </c>
      <c r="F7" s="164">
        <f>F8</f>
        <v>342781</v>
      </c>
      <c r="G7" s="164">
        <f>G8</f>
        <v>693943</v>
      </c>
      <c r="H7" s="164">
        <f>H8</f>
        <v>804926.39</v>
      </c>
      <c r="I7" s="165">
        <f t="shared" si="0"/>
        <v>220.02753072212377</v>
      </c>
      <c r="J7" s="165">
        <f t="shared" si="1"/>
        <v>115.99315649844439</v>
      </c>
    </row>
    <row r="8" spans="1:10" ht="15" customHeight="1">
      <c r="A8" s="285" t="s">
        <v>16</v>
      </c>
      <c r="B8" s="286"/>
      <c r="C8" s="286"/>
      <c r="D8" s="287"/>
      <c r="E8" s="64">
        <f>E9+E47+E657+E779+E987</f>
        <v>365829.85200000001</v>
      </c>
      <c r="F8" s="64">
        <f>F9+F47+F657+F779+F987</f>
        <v>342781</v>
      </c>
      <c r="G8" s="64">
        <f>G9+G47+G657+G779+G987</f>
        <v>693943</v>
      </c>
      <c r="H8" s="64">
        <f>H9+H47+H657+H779+H987</f>
        <v>804926.39</v>
      </c>
      <c r="I8" s="138">
        <f t="shared" si="0"/>
        <v>220.02753072212377</v>
      </c>
      <c r="J8" s="138">
        <f t="shared" si="1"/>
        <v>115.99315649844439</v>
      </c>
    </row>
    <row r="9" spans="1:10" ht="15" hidden="1" customHeight="1">
      <c r="A9" s="166" t="s">
        <v>1640</v>
      </c>
      <c r="B9" s="167"/>
      <c r="C9" s="167"/>
      <c r="D9" s="168"/>
      <c r="E9" s="64">
        <f>E10+E38</f>
        <v>2331.04</v>
      </c>
      <c r="F9" s="64">
        <f>F10+F38</f>
        <v>0</v>
      </c>
      <c r="G9" s="64">
        <f>G10+G38</f>
        <v>0</v>
      </c>
      <c r="H9" s="64">
        <f>H10+H38</f>
        <v>0</v>
      </c>
      <c r="I9" s="138">
        <f t="shared" si="0"/>
        <v>0</v>
      </c>
      <c r="J9" s="138" t="e">
        <f t="shared" si="1"/>
        <v>#DIV/0!</v>
      </c>
    </row>
    <row r="10" spans="1:10" ht="15" hidden="1" customHeight="1">
      <c r="A10" s="285" t="s">
        <v>1262</v>
      </c>
      <c r="B10" s="286"/>
      <c r="C10" s="286"/>
      <c r="D10" s="287"/>
      <c r="E10" s="164">
        <f>E12+E35</f>
        <v>2331.04</v>
      </c>
      <c r="F10" s="164">
        <f>F12+F58</f>
        <v>0</v>
      </c>
      <c r="G10" s="164">
        <f>G12+G58</f>
        <v>0</v>
      </c>
      <c r="H10" s="164">
        <f>H12+H58</f>
        <v>0</v>
      </c>
      <c r="I10" s="165">
        <f t="shared" si="0"/>
        <v>0</v>
      </c>
      <c r="J10" s="165" t="e">
        <f t="shared" si="1"/>
        <v>#DIV/0!</v>
      </c>
    </row>
    <row r="11" spans="1:10" ht="15" hidden="1" customHeight="1">
      <c r="A11" s="166" t="s">
        <v>1658</v>
      </c>
      <c r="B11" s="167"/>
      <c r="C11" s="167"/>
      <c r="D11" s="168"/>
      <c r="E11" s="164">
        <f>E12+E35</f>
        <v>2331.04</v>
      </c>
      <c r="F11" s="164">
        <f>F12</f>
        <v>0</v>
      </c>
      <c r="G11" s="164">
        <f>G12</f>
        <v>0</v>
      </c>
      <c r="H11" s="164">
        <f>H12</f>
        <v>0</v>
      </c>
      <c r="I11" s="165">
        <f t="shared" si="0"/>
        <v>0</v>
      </c>
      <c r="J11" s="165" t="e">
        <f t="shared" si="1"/>
        <v>#DIV/0!</v>
      </c>
    </row>
    <row r="12" spans="1:10" ht="15" hidden="1" customHeight="1">
      <c r="A12" s="101">
        <v>3</v>
      </c>
      <c r="B12" s="85"/>
      <c r="C12" s="41"/>
      <c r="D12" s="41" t="s">
        <v>1356</v>
      </c>
      <c r="E12" s="64">
        <f>E13+E19</f>
        <v>2331.04</v>
      </c>
      <c r="F12" s="64">
        <f>F13+F19</f>
        <v>0</v>
      </c>
      <c r="G12" s="64">
        <f>G13+G19</f>
        <v>0</v>
      </c>
      <c r="H12" s="64">
        <f>H13+H19</f>
        <v>0</v>
      </c>
      <c r="I12" s="138">
        <f t="shared" si="0"/>
        <v>0</v>
      </c>
      <c r="J12" s="138" t="e">
        <f t="shared" si="1"/>
        <v>#DIV/0!</v>
      </c>
    </row>
    <row r="13" spans="1:10" ht="15" hidden="1" customHeight="1">
      <c r="A13" s="85"/>
      <c r="B13" s="101">
        <v>31</v>
      </c>
      <c r="C13" s="41"/>
      <c r="D13" s="41" t="s">
        <v>1318</v>
      </c>
      <c r="E13" s="64">
        <f>SUM(E14:E18)</f>
        <v>805.89</v>
      </c>
      <c r="F13" s="64">
        <f>SUM(F14:F18)</f>
        <v>0</v>
      </c>
      <c r="G13" s="64">
        <f>SUM(G14:G18)</f>
        <v>0</v>
      </c>
      <c r="H13" s="64">
        <f>SUM(H14:H18)</f>
        <v>0</v>
      </c>
      <c r="I13" s="138">
        <f t="shared" si="0"/>
        <v>0</v>
      </c>
      <c r="J13" s="138" t="e">
        <f t="shared" si="1"/>
        <v>#DIV/0!</v>
      </c>
    </row>
    <row r="14" spans="1:10" ht="15" hidden="1" customHeight="1">
      <c r="A14" s="85"/>
      <c r="B14" s="85"/>
      <c r="C14" s="85">
        <v>3111</v>
      </c>
      <c r="D14" s="67" t="s">
        <v>1395</v>
      </c>
      <c r="E14" s="67">
        <v>691.75</v>
      </c>
      <c r="F14" s="220"/>
      <c r="G14" s="67"/>
      <c r="H14" s="67"/>
      <c r="I14" s="145">
        <f t="shared" si="0"/>
        <v>0</v>
      </c>
      <c r="J14" s="145" t="e">
        <f t="shared" si="1"/>
        <v>#DIV/0!</v>
      </c>
    </row>
    <row r="15" spans="1:10" ht="15" hidden="1" customHeight="1">
      <c r="A15" s="85"/>
      <c r="B15" s="85"/>
      <c r="C15" s="85">
        <v>3112</v>
      </c>
      <c r="D15" s="67" t="s">
        <v>1405</v>
      </c>
      <c r="E15" s="67"/>
      <c r="F15" s="67"/>
      <c r="G15" s="67"/>
      <c r="H15" s="67"/>
      <c r="I15" s="145" t="e">
        <f t="shared" si="0"/>
        <v>#DIV/0!</v>
      </c>
      <c r="J15" s="145" t="e">
        <f t="shared" si="1"/>
        <v>#DIV/0!</v>
      </c>
    </row>
    <row r="16" spans="1:10" ht="15" hidden="1" customHeight="1">
      <c r="A16" s="85"/>
      <c r="B16" s="85"/>
      <c r="C16" s="85">
        <v>3121</v>
      </c>
      <c r="D16" s="67" t="s">
        <v>1293</v>
      </c>
      <c r="E16" s="67"/>
      <c r="F16" s="67"/>
      <c r="G16" s="67"/>
      <c r="H16" s="67"/>
      <c r="I16" s="145" t="e">
        <f t="shared" si="0"/>
        <v>#DIV/0!</v>
      </c>
      <c r="J16" s="145" t="e">
        <f t="shared" si="1"/>
        <v>#DIV/0!</v>
      </c>
    </row>
    <row r="17" spans="1:10" ht="15" hidden="1" customHeight="1">
      <c r="A17" s="85"/>
      <c r="B17" s="85"/>
      <c r="C17" s="85">
        <v>3132</v>
      </c>
      <c r="D17" s="67" t="s">
        <v>1354</v>
      </c>
      <c r="E17" s="67">
        <v>114.14</v>
      </c>
      <c r="F17" s="67"/>
      <c r="G17" s="67"/>
      <c r="H17" s="67"/>
      <c r="I17" s="145">
        <f t="shared" si="0"/>
        <v>0</v>
      </c>
      <c r="J17" s="145" t="e">
        <f t="shared" si="1"/>
        <v>#DIV/0!</v>
      </c>
    </row>
    <row r="18" spans="1:10" ht="15" hidden="1" customHeight="1">
      <c r="A18" s="85"/>
      <c r="B18" s="85"/>
      <c r="C18" s="85">
        <v>3133</v>
      </c>
      <c r="D18" s="67" t="s">
        <v>1396</v>
      </c>
      <c r="E18" s="67"/>
      <c r="F18" s="67"/>
      <c r="G18" s="67"/>
      <c r="H18" s="67"/>
      <c r="I18" s="145" t="e">
        <f t="shared" si="0"/>
        <v>#DIV/0!</v>
      </c>
      <c r="J18" s="145" t="e">
        <f t="shared" si="1"/>
        <v>#DIV/0!</v>
      </c>
    </row>
    <row r="19" spans="1:10" ht="15" hidden="1" customHeight="1">
      <c r="A19" s="85"/>
      <c r="B19" s="101">
        <v>32</v>
      </c>
      <c r="C19" s="85"/>
      <c r="D19" s="101" t="s">
        <v>1321</v>
      </c>
      <c r="E19" s="102">
        <f>SUM(E20:E34)</f>
        <v>1525.15</v>
      </c>
      <c r="F19" s="102">
        <f>SUM(F20:F34)</f>
        <v>0</v>
      </c>
      <c r="G19" s="102">
        <f>SUM(G20:G34)</f>
        <v>0</v>
      </c>
      <c r="H19" s="102">
        <f>SUM(H20:H34)</f>
        <v>0</v>
      </c>
      <c r="I19" s="145">
        <f t="shared" si="0"/>
        <v>0</v>
      </c>
      <c r="J19" s="145" t="e">
        <f t="shared" si="1"/>
        <v>#DIV/0!</v>
      </c>
    </row>
    <row r="20" spans="1:10" ht="15" hidden="1" customHeight="1">
      <c r="A20" s="85"/>
      <c r="B20" s="85"/>
      <c r="C20" s="85">
        <v>3211</v>
      </c>
      <c r="D20" s="67" t="s">
        <v>1264</v>
      </c>
      <c r="E20" s="67"/>
      <c r="F20" s="67"/>
      <c r="G20" s="67"/>
      <c r="H20" s="67"/>
      <c r="I20" s="145" t="e">
        <f t="shared" si="0"/>
        <v>#DIV/0!</v>
      </c>
      <c r="J20" s="145" t="e">
        <f t="shared" si="1"/>
        <v>#DIV/0!</v>
      </c>
    </row>
    <row r="21" spans="1:10" ht="15" hidden="1" customHeight="1">
      <c r="A21" s="85"/>
      <c r="B21" s="85"/>
      <c r="C21" s="85">
        <v>3212</v>
      </c>
      <c r="D21" s="67" t="s">
        <v>1265</v>
      </c>
      <c r="E21" s="67">
        <v>80.900000000000006</v>
      </c>
      <c r="F21" s="67"/>
      <c r="G21" s="67"/>
      <c r="H21" s="67"/>
      <c r="I21" s="145">
        <f t="shared" si="0"/>
        <v>0</v>
      </c>
      <c r="J21" s="145" t="e">
        <f t="shared" si="1"/>
        <v>#DIV/0!</v>
      </c>
    </row>
    <row r="22" spans="1:10" ht="15" hidden="1" customHeight="1">
      <c r="A22" s="85"/>
      <c r="B22" s="85"/>
      <c r="C22" s="85">
        <v>3213</v>
      </c>
      <c r="D22" s="67" t="s">
        <v>1266</v>
      </c>
      <c r="E22" s="67"/>
      <c r="F22" s="67"/>
      <c r="G22" s="67"/>
      <c r="H22" s="67"/>
      <c r="I22" s="145" t="e">
        <f t="shared" si="0"/>
        <v>#DIV/0!</v>
      </c>
      <c r="J22" s="145" t="e">
        <f t="shared" si="1"/>
        <v>#DIV/0!</v>
      </c>
    </row>
    <row r="23" spans="1:10" ht="15" hidden="1" customHeight="1">
      <c r="A23" s="85"/>
      <c r="B23" s="85"/>
      <c r="C23" s="85">
        <v>3221</v>
      </c>
      <c r="D23" s="67" t="s">
        <v>1267</v>
      </c>
      <c r="E23" s="67"/>
      <c r="F23" s="67"/>
      <c r="G23" s="67"/>
      <c r="H23" s="67"/>
      <c r="I23" s="145" t="e">
        <f t="shared" si="0"/>
        <v>#DIV/0!</v>
      </c>
      <c r="J23" s="145" t="e">
        <f t="shared" si="1"/>
        <v>#DIV/0!</v>
      </c>
    </row>
    <row r="24" spans="1:10" ht="15" hidden="1" customHeight="1">
      <c r="A24" s="85"/>
      <c r="B24" s="85"/>
      <c r="C24" s="85">
        <v>3222</v>
      </c>
      <c r="D24" s="67" t="s">
        <v>1268</v>
      </c>
      <c r="E24" s="67"/>
      <c r="F24" s="67"/>
      <c r="G24" s="67"/>
      <c r="H24" s="67"/>
      <c r="I24" s="145" t="e">
        <f t="shared" si="0"/>
        <v>#DIV/0!</v>
      </c>
      <c r="J24" s="145" t="e">
        <f t="shared" si="1"/>
        <v>#DIV/0!</v>
      </c>
    </row>
    <row r="25" spans="1:10" ht="15" hidden="1" customHeight="1">
      <c r="A25" s="85"/>
      <c r="B25" s="85"/>
      <c r="C25" s="85">
        <v>3224</v>
      </c>
      <c r="D25" s="67" t="s">
        <v>1270</v>
      </c>
      <c r="E25" s="67"/>
      <c r="F25" s="67"/>
      <c r="G25" s="67"/>
      <c r="H25" s="67"/>
      <c r="I25" s="145" t="e">
        <f t="shared" si="0"/>
        <v>#DIV/0!</v>
      </c>
      <c r="J25" s="145" t="e">
        <f t="shared" si="1"/>
        <v>#DIV/0!</v>
      </c>
    </row>
    <row r="26" spans="1:10" ht="15" hidden="1" customHeight="1">
      <c r="A26" s="85"/>
      <c r="B26" s="85"/>
      <c r="C26" s="85">
        <v>3231</v>
      </c>
      <c r="D26" s="67" t="s">
        <v>1272</v>
      </c>
      <c r="E26" s="67"/>
      <c r="F26" s="67"/>
      <c r="G26" s="67"/>
      <c r="H26" s="67"/>
      <c r="I26" s="145" t="e">
        <f t="shared" si="0"/>
        <v>#DIV/0!</v>
      </c>
      <c r="J26" s="145" t="e">
        <f t="shared" si="1"/>
        <v>#DIV/0!</v>
      </c>
    </row>
    <row r="27" spans="1:10" ht="15" hidden="1" customHeight="1">
      <c r="A27" s="85"/>
      <c r="B27" s="85"/>
      <c r="C27" s="85">
        <v>3233</v>
      </c>
      <c r="D27" s="67" t="s">
        <v>1274</v>
      </c>
      <c r="E27" s="67"/>
      <c r="F27" s="67"/>
      <c r="G27" s="67"/>
      <c r="H27" s="67"/>
      <c r="I27" s="145" t="e">
        <f t="shared" si="0"/>
        <v>#DIV/0!</v>
      </c>
      <c r="J27" s="145" t="e">
        <f t="shared" si="1"/>
        <v>#DIV/0!</v>
      </c>
    </row>
    <row r="28" spans="1:10" ht="15" hidden="1" customHeight="1">
      <c r="A28" s="85"/>
      <c r="B28" s="85"/>
      <c r="C28" s="85">
        <v>3235</v>
      </c>
      <c r="D28" s="67" t="s">
        <v>1276</v>
      </c>
      <c r="E28" s="67"/>
      <c r="F28" s="67"/>
      <c r="G28" s="67"/>
      <c r="H28" s="67"/>
      <c r="I28" s="145" t="e">
        <f t="shared" si="0"/>
        <v>#DIV/0!</v>
      </c>
      <c r="J28" s="145" t="e">
        <f t="shared" si="1"/>
        <v>#DIV/0!</v>
      </c>
    </row>
    <row r="29" spans="1:10" ht="15" hidden="1" customHeight="1">
      <c r="A29" s="85"/>
      <c r="B29" s="85"/>
      <c r="C29" s="85">
        <v>3237</v>
      </c>
      <c r="D29" s="67" t="s">
        <v>1278</v>
      </c>
      <c r="E29" s="67"/>
      <c r="F29" s="67"/>
      <c r="G29" s="67"/>
      <c r="H29" s="67"/>
      <c r="I29" s="145" t="e">
        <f t="shared" si="0"/>
        <v>#DIV/0!</v>
      </c>
      <c r="J29" s="145" t="e">
        <f t="shared" si="1"/>
        <v>#DIV/0!</v>
      </c>
    </row>
    <row r="30" spans="1:10" ht="15" hidden="1" customHeight="1">
      <c r="A30" s="85"/>
      <c r="B30" s="85"/>
      <c r="C30" s="85">
        <v>3238</v>
      </c>
      <c r="D30" s="67" t="s">
        <v>1279</v>
      </c>
      <c r="E30" s="67"/>
      <c r="F30" s="67"/>
      <c r="G30" s="67"/>
      <c r="H30" s="67"/>
      <c r="I30" s="145" t="e">
        <f t="shared" si="0"/>
        <v>#DIV/0!</v>
      </c>
      <c r="J30" s="145" t="e">
        <f t="shared" si="1"/>
        <v>#DIV/0!</v>
      </c>
    </row>
    <row r="31" spans="1:10" ht="15" hidden="1" customHeight="1">
      <c r="A31" s="85"/>
      <c r="B31" s="85"/>
      <c r="C31" s="85">
        <v>3239</v>
      </c>
      <c r="D31" s="67" t="s">
        <v>1280</v>
      </c>
      <c r="E31" s="67"/>
      <c r="F31" s="67"/>
      <c r="G31" s="67"/>
      <c r="H31" s="67"/>
      <c r="I31" s="145" t="e">
        <f t="shared" si="0"/>
        <v>#DIV/0!</v>
      </c>
      <c r="J31" s="145" t="e">
        <f t="shared" si="1"/>
        <v>#DIV/0!</v>
      </c>
    </row>
    <row r="32" spans="1:10" ht="15" hidden="1" customHeight="1">
      <c r="A32" s="85"/>
      <c r="B32" s="85"/>
      <c r="C32" s="85">
        <v>3293</v>
      </c>
      <c r="D32" s="67" t="s">
        <v>1297</v>
      </c>
      <c r="E32" s="67"/>
      <c r="F32" s="67"/>
      <c r="G32" s="67"/>
      <c r="H32" s="67"/>
      <c r="I32" s="145" t="e">
        <f t="shared" si="0"/>
        <v>#DIV/0!</v>
      </c>
      <c r="J32" s="145" t="e">
        <f t="shared" si="1"/>
        <v>#DIV/0!</v>
      </c>
    </row>
    <row r="33" spans="1:10" ht="15" hidden="1" customHeight="1">
      <c r="A33" s="85"/>
      <c r="B33" s="85"/>
      <c r="C33" s="85">
        <v>3294</v>
      </c>
      <c r="D33" s="67" t="s">
        <v>1283</v>
      </c>
      <c r="E33" s="67">
        <v>1444.25</v>
      </c>
      <c r="F33" s="67"/>
      <c r="G33" s="67"/>
      <c r="H33" s="67"/>
      <c r="I33" s="145">
        <f t="shared" si="0"/>
        <v>0</v>
      </c>
      <c r="J33" s="145" t="e">
        <f t="shared" si="1"/>
        <v>#DIV/0!</v>
      </c>
    </row>
    <row r="34" spans="1:10" ht="15" hidden="1" customHeight="1">
      <c r="A34" s="85"/>
      <c r="B34" s="85"/>
      <c r="C34" s="85">
        <v>3295</v>
      </c>
      <c r="D34" s="67" t="s">
        <v>1284</v>
      </c>
      <c r="E34" s="67"/>
      <c r="F34" s="67"/>
      <c r="G34" s="67"/>
      <c r="H34" s="67"/>
      <c r="I34" s="145" t="e">
        <f t="shared" si="0"/>
        <v>#DIV/0!</v>
      </c>
      <c r="J34" s="145" t="e">
        <f t="shared" si="1"/>
        <v>#DIV/0!</v>
      </c>
    </row>
    <row r="35" spans="1:10" ht="15" hidden="1" customHeight="1">
      <c r="A35" s="101">
        <v>4</v>
      </c>
      <c r="B35" s="101"/>
      <c r="C35" s="101"/>
      <c r="D35" s="144" t="s">
        <v>1343</v>
      </c>
      <c r="E35" s="102">
        <f>E36</f>
        <v>0</v>
      </c>
      <c r="F35" s="102">
        <f t="shared" ref="F35:H36" si="2">F36</f>
        <v>0</v>
      </c>
      <c r="G35" s="102">
        <f t="shared" si="2"/>
        <v>0</v>
      </c>
      <c r="H35" s="102">
        <f t="shared" si="2"/>
        <v>0</v>
      </c>
      <c r="I35" s="145" t="e">
        <f t="shared" si="0"/>
        <v>#DIV/0!</v>
      </c>
      <c r="J35" s="145" t="e">
        <f t="shared" si="1"/>
        <v>#DIV/0!</v>
      </c>
    </row>
    <row r="36" spans="1:10" ht="15" hidden="1" customHeight="1">
      <c r="A36" s="101"/>
      <c r="B36" s="101">
        <v>42</v>
      </c>
      <c r="C36" s="101"/>
      <c r="D36" s="144" t="s">
        <v>1344</v>
      </c>
      <c r="E36" s="102">
        <f>E37</f>
        <v>0</v>
      </c>
      <c r="F36" s="102">
        <f t="shared" si="2"/>
        <v>0</v>
      </c>
      <c r="G36" s="102">
        <f t="shared" si="2"/>
        <v>0</v>
      </c>
      <c r="H36" s="102">
        <f t="shared" si="2"/>
        <v>0</v>
      </c>
      <c r="I36" s="145" t="e">
        <f t="shared" si="0"/>
        <v>#DIV/0!</v>
      </c>
      <c r="J36" s="145" t="e">
        <f t="shared" si="1"/>
        <v>#DIV/0!</v>
      </c>
    </row>
    <row r="37" spans="1:10" ht="15" hidden="1" customHeight="1">
      <c r="A37" s="85"/>
      <c r="B37" s="85"/>
      <c r="C37" s="85">
        <v>4221</v>
      </c>
      <c r="D37" s="143" t="s">
        <v>1287</v>
      </c>
      <c r="E37" s="67"/>
      <c r="F37" s="67"/>
      <c r="G37" s="67"/>
      <c r="H37" s="67"/>
      <c r="I37" s="145" t="e">
        <f t="shared" si="0"/>
        <v>#DIV/0!</v>
      </c>
      <c r="J37" s="145" t="e">
        <f t="shared" si="1"/>
        <v>#DIV/0!</v>
      </c>
    </row>
    <row r="38" spans="1:10" ht="15" hidden="1" customHeight="1">
      <c r="A38" s="285" t="s">
        <v>1262</v>
      </c>
      <c r="B38" s="286"/>
      <c r="C38" s="286"/>
      <c r="D38" s="287"/>
      <c r="E38" s="164">
        <f>E39</f>
        <v>0</v>
      </c>
      <c r="F38" s="164">
        <f>F39</f>
        <v>0</v>
      </c>
      <c r="G38" s="164">
        <f t="shared" ref="F38:H40" si="3">G39</f>
        <v>0</v>
      </c>
      <c r="H38" s="164">
        <f>H39</f>
        <v>0</v>
      </c>
      <c r="I38" s="165" t="e">
        <f t="shared" si="0"/>
        <v>#DIV/0!</v>
      </c>
      <c r="J38" s="165" t="e">
        <f t="shared" si="1"/>
        <v>#DIV/0!</v>
      </c>
    </row>
    <row r="39" spans="1:10" ht="15" hidden="1" customHeight="1">
      <c r="A39" s="166" t="s">
        <v>1659</v>
      </c>
      <c r="B39" s="167"/>
      <c r="C39" s="167"/>
      <c r="D39" s="168"/>
      <c r="E39" s="164">
        <f>E40</f>
        <v>0</v>
      </c>
      <c r="F39" s="164">
        <f t="shared" si="3"/>
        <v>0</v>
      </c>
      <c r="G39" s="164">
        <f t="shared" si="3"/>
        <v>0</v>
      </c>
      <c r="H39" s="164">
        <f t="shared" si="3"/>
        <v>0</v>
      </c>
      <c r="I39" s="165" t="e">
        <f t="shared" si="0"/>
        <v>#DIV/0!</v>
      </c>
      <c r="J39" s="165" t="e">
        <f t="shared" si="1"/>
        <v>#DIV/0!</v>
      </c>
    </row>
    <row r="40" spans="1:10" ht="15" hidden="1" customHeight="1">
      <c r="A40" s="101">
        <v>3</v>
      </c>
      <c r="B40" s="85"/>
      <c r="C40" s="41"/>
      <c r="D40" s="41" t="s">
        <v>1356</v>
      </c>
      <c r="E40" s="64">
        <f>E41</f>
        <v>0</v>
      </c>
      <c r="F40" s="64">
        <f t="shared" si="3"/>
        <v>0</v>
      </c>
      <c r="G40" s="64">
        <f t="shared" si="3"/>
        <v>0</v>
      </c>
      <c r="H40" s="64">
        <f t="shared" si="3"/>
        <v>0</v>
      </c>
      <c r="I40" s="138" t="e">
        <f t="shared" si="0"/>
        <v>#DIV/0!</v>
      </c>
      <c r="J40" s="138" t="e">
        <f t="shared" si="1"/>
        <v>#DIV/0!</v>
      </c>
    </row>
    <row r="41" spans="1:10" ht="15" hidden="1" customHeight="1">
      <c r="A41" s="85"/>
      <c r="B41" s="101">
        <v>31</v>
      </c>
      <c r="C41" s="41"/>
      <c r="D41" s="41" t="s">
        <v>1318</v>
      </c>
      <c r="E41" s="64">
        <f>SUM(E42:E46)</f>
        <v>0</v>
      </c>
      <c r="F41" s="64">
        <f>SUM(F42:F46)</f>
        <v>0</v>
      </c>
      <c r="G41" s="64">
        <f>SUM(G42:G46)</f>
        <v>0</v>
      </c>
      <c r="H41" s="64">
        <f>SUM(H42:H46)</f>
        <v>0</v>
      </c>
      <c r="I41" s="138" t="e">
        <f t="shared" si="0"/>
        <v>#DIV/0!</v>
      </c>
      <c r="J41" s="138" t="e">
        <f t="shared" si="1"/>
        <v>#DIV/0!</v>
      </c>
    </row>
    <row r="42" spans="1:10" ht="15" hidden="1" customHeight="1">
      <c r="A42" s="85"/>
      <c r="B42" s="85"/>
      <c r="C42" s="85">
        <v>3111</v>
      </c>
      <c r="D42" s="67" t="s">
        <v>1395</v>
      </c>
      <c r="E42" s="67"/>
      <c r="F42" s="67"/>
      <c r="G42" s="67"/>
      <c r="H42" s="67"/>
      <c r="I42" s="145" t="e">
        <f t="shared" si="0"/>
        <v>#DIV/0!</v>
      </c>
      <c r="J42" s="145" t="e">
        <f t="shared" si="1"/>
        <v>#DIV/0!</v>
      </c>
    </row>
    <row r="43" spans="1:10" ht="15" hidden="1" customHeight="1">
      <c r="A43" s="85"/>
      <c r="B43" s="85"/>
      <c r="C43" s="85">
        <v>3112</v>
      </c>
      <c r="D43" s="67" t="s">
        <v>1405</v>
      </c>
      <c r="E43" s="67"/>
      <c r="F43" s="67"/>
      <c r="G43" s="67"/>
      <c r="H43" s="67"/>
      <c r="I43" s="145" t="e">
        <f t="shared" si="0"/>
        <v>#DIV/0!</v>
      </c>
      <c r="J43" s="145" t="e">
        <f t="shared" si="1"/>
        <v>#DIV/0!</v>
      </c>
    </row>
    <row r="44" spans="1:10" ht="15" hidden="1" customHeight="1">
      <c r="A44" s="85"/>
      <c r="B44" s="85"/>
      <c r="C44" s="85">
        <v>3121</v>
      </c>
      <c r="D44" s="67" t="s">
        <v>1293</v>
      </c>
      <c r="E44" s="67"/>
      <c r="F44" s="67"/>
      <c r="G44" s="67"/>
      <c r="H44" s="67"/>
      <c r="I44" s="145" t="e">
        <f t="shared" si="0"/>
        <v>#DIV/0!</v>
      </c>
      <c r="J44" s="145" t="e">
        <f t="shared" si="1"/>
        <v>#DIV/0!</v>
      </c>
    </row>
    <row r="45" spans="1:10" ht="15" hidden="1" customHeight="1">
      <c r="A45" s="85"/>
      <c r="B45" s="85"/>
      <c r="C45" s="85">
        <v>3132</v>
      </c>
      <c r="D45" s="67" t="s">
        <v>1354</v>
      </c>
      <c r="E45" s="67"/>
      <c r="F45" s="67"/>
      <c r="G45" s="67"/>
      <c r="H45" s="67"/>
      <c r="I45" s="145" t="e">
        <f t="shared" si="0"/>
        <v>#DIV/0!</v>
      </c>
      <c r="J45" s="145" t="e">
        <f t="shared" si="1"/>
        <v>#DIV/0!</v>
      </c>
    </row>
    <row r="46" spans="1:10" ht="15" hidden="1" customHeight="1">
      <c r="A46" s="85"/>
      <c r="B46" s="85"/>
      <c r="C46" s="85">
        <v>3133</v>
      </c>
      <c r="D46" s="67" t="s">
        <v>1396</v>
      </c>
      <c r="E46" s="67"/>
      <c r="F46" s="67"/>
      <c r="G46" s="67"/>
      <c r="H46" s="67"/>
      <c r="I46" s="145" t="e">
        <f t="shared" si="0"/>
        <v>#DIV/0!</v>
      </c>
      <c r="J46" s="145" t="e">
        <f t="shared" si="1"/>
        <v>#DIV/0!</v>
      </c>
    </row>
    <row r="47" spans="1:10" ht="15" customHeight="1">
      <c r="A47" s="285" t="s">
        <v>1641</v>
      </c>
      <c r="B47" s="286"/>
      <c r="C47" s="286"/>
      <c r="D47" s="143"/>
      <c r="E47" s="102">
        <f>E48+E89+E120+E145+E170+E211+E252+E295+E418+E336+E442+E455+E468+E487+E506+E531+E377+E539+E556+E576+E597+E611+E629+E644</f>
        <v>244824.21200000003</v>
      </c>
      <c r="F47" s="102">
        <f>F48+F89+F120+F145+F170+F211+F252+F295+F418+F336+F442+F455+F468+F487+F506+F531+F377+F539+F556+F576+F597+F611+F629+F644</f>
        <v>278160</v>
      </c>
      <c r="G47" s="102">
        <f>G48+G89+G120+G145+G170+G211+G252+G295+G418+G336+G442+G455+G468+G487+G506+G531+G377+G539+G556+G576+G597+G611+G629+G644</f>
        <v>626526</v>
      </c>
      <c r="H47" s="102">
        <f>H48+H89+H120+H145+H170+H211+H252+H295+H418+H336+H442+H455+H468+H487+H506+H531+H377+H539+H556+H576+H597+H611+H629+H644</f>
        <v>749212.07</v>
      </c>
      <c r="I47" s="145">
        <f t="shared" si="0"/>
        <v>306.02041517037532</v>
      </c>
      <c r="J47" s="145">
        <f t="shared" si="1"/>
        <v>119.58195988674052</v>
      </c>
    </row>
    <row r="48" spans="1:10" ht="15" customHeight="1">
      <c r="A48" s="285" t="s">
        <v>1660</v>
      </c>
      <c r="B48" s="286"/>
      <c r="C48" s="286"/>
      <c r="D48" s="287"/>
      <c r="E48" s="164">
        <f>E49+E83</f>
        <v>18948.902000000002</v>
      </c>
      <c r="F48" s="164">
        <f>F49+F83</f>
        <v>0</v>
      </c>
      <c r="G48" s="164">
        <f>G49+G83</f>
        <v>0</v>
      </c>
      <c r="H48" s="164">
        <f>H49+H83</f>
        <v>0</v>
      </c>
      <c r="I48" s="165">
        <f t="shared" si="0"/>
        <v>0</v>
      </c>
      <c r="J48" s="165" t="e">
        <f t="shared" si="1"/>
        <v>#DIV/0!</v>
      </c>
    </row>
    <row r="49" spans="1:10" ht="15" customHeight="1">
      <c r="A49" s="101">
        <v>3</v>
      </c>
      <c r="B49" s="85"/>
      <c r="C49" s="41"/>
      <c r="D49" s="41" t="s">
        <v>1356</v>
      </c>
      <c r="E49" s="64">
        <f>E50+E56+E73+E75+E77+E81</f>
        <v>18948.902000000002</v>
      </c>
      <c r="F49" s="64">
        <f>F50+F56+F73+F75+F77+F81</f>
        <v>0</v>
      </c>
      <c r="G49" s="64">
        <f>G50+G56+G73+G75+G77+G81</f>
        <v>0</v>
      </c>
      <c r="H49" s="64">
        <f>H50+H56+H73+H75+H77+H81</f>
        <v>0</v>
      </c>
      <c r="I49" s="138">
        <f t="shared" si="0"/>
        <v>0</v>
      </c>
      <c r="J49" s="138" t="e">
        <f t="shared" si="1"/>
        <v>#DIV/0!</v>
      </c>
    </row>
    <row r="50" spans="1:10" ht="15" customHeight="1">
      <c r="A50" s="85"/>
      <c r="B50" s="101">
        <v>31</v>
      </c>
      <c r="C50" s="41"/>
      <c r="D50" s="41" t="s">
        <v>1318</v>
      </c>
      <c r="E50" s="64">
        <f>SUM(E51:E55)</f>
        <v>14960.112000000001</v>
      </c>
      <c r="F50" s="64">
        <f>SUM(F51:F55)</f>
        <v>0</v>
      </c>
      <c r="G50" s="64">
        <f>SUM(G51:G55)</f>
        <v>0</v>
      </c>
      <c r="H50" s="64">
        <f>SUM(H51:H55)</f>
        <v>0</v>
      </c>
      <c r="I50" s="138">
        <f t="shared" si="0"/>
        <v>0</v>
      </c>
      <c r="J50" s="138" t="e">
        <f t="shared" si="1"/>
        <v>#DIV/0!</v>
      </c>
    </row>
    <row r="51" spans="1:10" ht="15" customHeight="1">
      <c r="A51" s="85"/>
      <c r="B51" s="85"/>
      <c r="C51" s="85">
        <v>3111</v>
      </c>
      <c r="D51" s="67" t="s">
        <v>1395</v>
      </c>
      <c r="E51" s="67">
        <v>12841.312</v>
      </c>
      <c r="F51" s="67"/>
      <c r="G51" s="67"/>
      <c r="H51" s="67"/>
      <c r="I51" s="145">
        <f t="shared" si="0"/>
        <v>0</v>
      </c>
      <c r="J51" s="145" t="e">
        <f t="shared" si="1"/>
        <v>#DIV/0!</v>
      </c>
    </row>
    <row r="52" spans="1:10" ht="15" customHeight="1">
      <c r="A52" s="85"/>
      <c r="B52" s="85"/>
      <c r="C52" s="85">
        <v>3112</v>
      </c>
      <c r="D52" s="67" t="s">
        <v>1470</v>
      </c>
      <c r="E52" s="67"/>
      <c r="F52" s="67"/>
      <c r="G52" s="67"/>
      <c r="H52" s="67"/>
      <c r="I52" s="145" t="e">
        <f t="shared" si="0"/>
        <v>#DIV/0!</v>
      </c>
      <c r="J52" s="145" t="e">
        <f t="shared" si="1"/>
        <v>#DIV/0!</v>
      </c>
    </row>
    <row r="53" spans="1:10" ht="15" customHeight="1">
      <c r="A53" s="85"/>
      <c r="B53" s="85"/>
      <c r="C53" s="85">
        <v>3121</v>
      </c>
      <c r="D53" s="67" t="s">
        <v>1293</v>
      </c>
      <c r="E53" s="67"/>
      <c r="F53" s="67"/>
      <c r="G53" s="67"/>
      <c r="H53" s="67"/>
      <c r="I53" s="145" t="e">
        <f t="shared" si="0"/>
        <v>#DIV/0!</v>
      </c>
      <c r="J53" s="145" t="e">
        <f t="shared" si="1"/>
        <v>#DIV/0!</v>
      </c>
    </row>
    <row r="54" spans="1:10" ht="15" customHeight="1">
      <c r="A54" s="85"/>
      <c r="B54" s="85"/>
      <c r="C54" s="85">
        <v>3132</v>
      </c>
      <c r="D54" s="67" t="s">
        <v>1354</v>
      </c>
      <c r="E54" s="67">
        <v>2118.8000000000002</v>
      </c>
      <c r="F54" s="67"/>
      <c r="G54" s="67"/>
      <c r="H54" s="67"/>
      <c r="I54" s="145">
        <f t="shared" si="0"/>
        <v>0</v>
      </c>
      <c r="J54" s="145" t="e">
        <f t="shared" si="1"/>
        <v>#DIV/0!</v>
      </c>
    </row>
    <row r="55" spans="1:10" ht="15" customHeight="1">
      <c r="A55" s="85"/>
      <c r="B55" s="85"/>
      <c r="C55" s="85">
        <v>3133</v>
      </c>
      <c r="D55" s="67" t="s">
        <v>1396</v>
      </c>
      <c r="E55" s="67"/>
      <c r="F55" s="67">
        <v>0</v>
      </c>
      <c r="G55" s="67">
        <v>0</v>
      </c>
      <c r="H55" s="67"/>
      <c r="I55" s="145" t="e">
        <f t="shared" si="0"/>
        <v>#DIV/0!</v>
      </c>
      <c r="J55" s="145" t="e">
        <f t="shared" si="1"/>
        <v>#DIV/0!</v>
      </c>
    </row>
    <row r="56" spans="1:10" ht="15" customHeight="1">
      <c r="A56" s="85"/>
      <c r="B56" s="101">
        <v>32</v>
      </c>
      <c r="C56" s="85"/>
      <c r="D56" s="101" t="s">
        <v>1321</v>
      </c>
      <c r="E56" s="64">
        <f>SUM(E57:E72)</f>
        <v>3988.79</v>
      </c>
      <c r="F56" s="64">
        <f>SUM(F57:F72)</f>
        <v>0</v>
      </c>
      <c r="G56" s="64">
        <f>SUM(G57:G72)</f>
        <v>0</v>
      </c>
      <c r="H56" s="64">
        <f>SUM(H57:H72)</f>
        <v>0</v>
      </c>
      <c r="I56" s="145">
        <f t="shared" si="0"/>
        <v>0</v>
      </c>
      <c r="J56" s="145" t="e">
        <f t="shared" si="1"/>
        <v>#DIV/0!</v>
      </c>
    </row>
    <row r="57" spans="1:10" ht="15" customHeight="1">
      <c r="A57" s="85"/>
      <c r="B57" s="85"/>
      <c r="C57" s="85">
        <v>3211</v>
      </c>
      <c r="D57" s="67" t="s">
        <v>1264</v>
      </c>
      <c r="E57" s="67">
        <v>3918.04</v>
      </c>
      <c r="F57" s="67"/>
      <c r="G57" s="67"/>
      <c r="H57" s="67"/>
      <c r="I57" s="145">
        <f t="shared" si="0"/>
        <v>0</v>
      </c>
      <c r="J57" s="145" t="e">
        <f t="shared" si="1"/>
        <v>#DIV/0!</v>
      </c>
    </row>
    <row r="58" spans="1:10" ht="15" customHeight="1">
      <c r="A58" s="85"/>
      <c r="B58" s="85"/>
      <c r="C58" s="85">
        <v>3212</v>
      </c>
      <c r="D58" s="67" t="s">
        <v>1265</v>
      </c>
      <c r="E58" s="67"/>
      <c r="F58" s="67"/>
      <c r="G58" s="67"/>
      <c r="H58" s="67"/>
      <c r="I58" s="145" t="e">
        <f t="shared" si="0"/>
        <v>#DIV/0!</v>
      </c>
      <c r="J58" s="145" t="e">
        <f t="shared" si="1"/>
        <v>#DIV/0!</v>
      </c>
    </row>
    <row r="59" spans="1:10" ht="15" customHeight="1">
      <c r="A59" s="85"/>
      <c r="B59" s="85"/>
      <c r="C59" s="85">
        <v>3213</v>
      </c>
      <c r="D59" s="67" t="s">
        <v>1266</v>
      </c>
      <c r="E59" s="67"/>
      <c r="F59" s="67"/>
      <c r="G59" s="67"/>
      <c r="H59" s="67"/>
      <c r="I59" s="145" t="e">
        <f t="shared" si="0"/>
        <v>#DIV/0!</v>
      </c>
      <c r="J59" s="145" t="e">
        <f t="shared" si="1"/>
        <v>#DIV/0!</v>
      </c>
    </row>
    <row r="60" spans="1:10" ht="15" customHeight="1">
      <c r="A60" s="85"/>
      <c r="B60" s="85"/>
      <c r="C60" s="85">
        <v>3221</v>
      </c>
      <c r="D60" s="67" t="s">
        <v>1267</v>
      </c>
      <c r="E60" s="67"/>
      <c r="F60" s="67"/>
      <c r="G60" s="67"/>
      <c r="H60" s="67"/>
      <c r="I60" s="145" t="e">
        <f t="shared" si="0"/>
        <v>#DIV/0!</v>
      </c>
      <c r="J60" s="145" t="e">
        <f t="shared" si="1"/>
        <v>#DIV/0!</v>
      </c>
    </row>
    <row r="61" spans="1:10" ht="15" customHeight="1">
      <c r="A61" s="85"/>
      <c r="B61" s="85"/>
      <c r="C61" s="85">
        <v>3222</v>
      </c>
      <c r="D61" s="67" t="s">
        <v>1268</v>
      </c>
      <c r="E61" s="67"/>
      <c r="F61" s="67">
        <v>0</v>
      </c>
      <c r="G61" s="67">
        <v>0</v>
      </c>
      <c r="H61" s="67"/>
      <c r="I61" s="145" t="e">
        <f t="shared" si="0"/>
        <v>#DIV/0!</v>
      </c>
      <c r="J61" s="145" t="e">
        <f t="shared" si="1"/>
        <v>#DIV/0!</v>
      </c>
    </row>
    <row r="62" spans="1:10" ht="15" customHeight="1">
      <c r="A62" s="85"/>
      <c r="B62" s="85"/>
      <c r="C62" s="85">
        <v>3223</v>
      </c>
      <c r="D62" s="67" t="s">
        <v>1269</v>
      </c>
      <c r="E62" s="67"/>
      <c r="F62" s="67">
        <v>0</v>
      </c>
      <c r="G62" s="67">
        <v>0</v>
      </c>
      <c r="H62" s="67"/>
      <c r="I62" s="145" t="e">
        <f t="shared" si="0"/>
        <v>#DIV/0!</v>
      </c>
      <c r="J62" s="145" t="e">
        <f t="shared" si="1"/>
        <v>#DIV/0!</v>
      </c>
    </row>
    <row r="63" spans="1:10" ht="15" customHeight="1">
      <c r="A63" s="85"/>
      <c r="B63" s="85"/>
      <c r="C63" s="85">
        <v>3224</v>
      </c>
      <c r="D63" s="67" t="s">
        <v>1270</v>
      </c>
      <c r="E63" s="67"/>
      <c r="F63" s="67">
        <v>0</v>
      </c>
      <c r="G63" s="67">
        <v>0</v>
      </c>
      <c r="H63" s="67"/>
      <c r="I63" s="145" t="e">
        <f t="shared" si="0"/>
        <v>#DIV/0!</v>
      </c>
      <c r="J63" s="145" t="e">
        <f t="shared" si="1"/>
        <v>#DIV/0!</v>
      </c>
    </row>
    <row r="64" spans="1:10" ht="15" customHeight="1">
      <c r="A64" s="85"/>
      <c r="B64" s="85"/>
      <c r="C64" s="85">
        <v>3231</v>
      </c>
      <c r="D64" s="67" t="s">
        <v>1272</v>
      </c>
      <c r="E64" s="67"/>
      <c r="F64" s="67">
        <v>0</v>
      </c>
      <c r="G64" s="67">
        <v>0</v>
      </c>
      <c r="H64" s="67"/>
      <c r="I64" s="145" t="e">
        <f t="shared" si="0"/>
        <v>#DIV/0!</v>
      </c>
      <c r="J64" s="145" t="e">
        <f t="shared" si="1"/>
        <v>#DIV/0!</v>
      </c>
    </row>
    <row r="65" spans="1:10" ht="15" customHeight="1">
      <c r="A65" s="85"/>
      <c r="B65" s="85"/>
      <c r="C65" s="85">
        <v>3232</v>
      </c>
      <c r="D65" s="67" t="s">
        <v>1503</v>
      </c>
      <c r="E65" s="67">
        <v>0</v>
      </c>
      <c r="F65" s="67">
        <v>0</v>
      </c>
      <c r="G65" s="67">
        <v>0</v>
      </c>
      <c r="H65" s="67"/>
      <c r="I65" s="145" t="e">
        <f t="shared" si="0"/>
        <v>#DIV/0!</v>
      </c>
      <c r="J65" s="145" t="e">
        <f t="shared" si="1"/>
        <v>#DIV/0!</v>
      </c>
    </row>
    <row r="66" spans="1:10" ht="15" customHeight="1">
      <c r="A66" s="85"/>
      <c r="B66" s="85"/>
      <c r="C66" s="85">
        <v>3233</v>
      </c>
      <c r="D66" s="67" t="s">
        <v>1274</v>
      </c>
      <c r="E66" s="67"/>
      <c r="F66" s="67">
        <v>0</v>
      </c>
      <c r="G66" s="67">
        <v>0</v>
      </c>
      <c r="H66" s="67"/>
      <c r="I66" s="145" t="e">
        <f t="shared" si="0"/>
        <v>#DIV/0!</v>
      </c>
      <c r="J66" s="145" t="e">
        <f t="shared" si="1"/>
        <v>#DIV/0!</v>
      </c>
    </row>
    <row r="67" spans="1:10" ht="15" customHeight="1">
      <c r="A67" s="85"/>
      <c r="B67" s="85"/>
      <c r="C67" s="85">
        <v>3234</v>
      </c>
      <c r="D67" s="67" t="s">
        <v>1275</v>
      </c>
      <c r="E67" s="67"/>
      <c r="F67" s="67">
        <v>0</v>
      </c>
      <c r="G67" s="67">
        <v>0</v>
      </c>
      <c r="H67" s="67"/>
      <c r="I67" s="145" t="e">
        <f t="shared" si="0"/>
        <v>#DIV/0!</v>
      </c>
      <c r="J67" s="145" t="e">
        <f t="shared" si="1"/>
        <v>#DIV/0!</v>
      </c>
    </row>
    <row r="68" spans="1:10" ht="15" customHeight="1">
      <c r="A68" s="85"/>
      <c r="B68" s="85"/>
      <c r="C68" s="85">
        <v>3235</v>
      </c>
      <c r="D68" s="67" t="s">
        <v>1276</v>
      </c>
      <c r="E68" s="67"/>
      <c r="F68" s="67">
        <v>0</v>
      </c>
      <c r="G68" s="67">
        <v>0</v>
      </c>
      <c r="H68" s="67"/>
      <c r="I68" s="145" t="e">
        <f t="shared" si="0"/>
        <v>#DIV/0!</v>
      </c>
      <c r="J68" s="145" t="e">
        <f t="shared" si="1"/>
        <v>#DIV/0!</v>
      </c>
    </row>
    <row r="69" spans="1:10" ht="15" customHeight="1">
      <c r="A69" s="85"/>
      <c r="B69" s="85"/>
      <c r="C69" s="85">
        <v>3237</v>
      </c>
      <c r="D69" s="67" t="s">
        <v>1278</v>
      </c>
      <c r="E69" s="67"/>
      <c r="F69" s="67"/>
      <c r="G69" s="67"/>
      <c r="H69" s="67"/>
      <c r="I69" s="145" t="e">
        <f t="shared" si="0"/>
        <v>#DIV/0!</v>
      </c>
      <c r="J69" s="145" t="e">
        <f t="shared" si="1"/>
        <v>#DIV/0!</v>
      </c>
    </row>
    <row r="70" spans="1:10" ht="15" customHeight="1">
      <c r="A70" s="85"/>
      <c r="B70" s="85"/>
      <c r="C70" s="85">
        <v>3239</v>
      </c>
      <c r="D70" s="67" t="s">
        <v>1280</v>
      </c>
      <c r="E70" s="67"/>
      <c r="F70" s="67">
        <v>0</v>
      </c>
      <c r="G70" s="67">
        <v>0</v>
      </c>
      <c r="H70" s="67"/>
      <c r="I70" s="145" t="e">
        <f t="shared" ref="I70:I133" si="4">H70/E70*100</f>
        <v>#DIV/0!</v>
      </c>
      <c r="J70" s="145" t="e">
        <f t="shared" ref="J70:J133" si="5">H70/G70*100</f>
        <v>#DIV/0!</v>
      </c>
    </row>
    <row r="71" spans="1:10" ht="15" customHeight="1">
      <c r="A71" s="85"/>
      <c r="B71" s="85"/>
      <c r="C71" s="85">
        <v>3293</v>
      </c>
      <c r="D71" s="67" t="s">
        <v>1297</v>
      </c>
      <c r="E71" s="67">
        <v>70.75</v>
      </c>
      <c r="F71" s="67"/>
      <c r="G71" s="67"/>
      <c r="H71" s="67"/>
      <c r="I71" s="145">
        <f t="shared" si="4"/>
        <v>0</v>
      </c>
      <c r="J71" s="145" t="e">
        <f t="shared" si="5"/>
        <v>#DIV/0!</v>
      </c>
    </row>
    <row r="72" spans="1:10" ht="15" customHeight="1">
      <c r="A72" s="85"/>
      <c r="B72" s="85"/>
      <c r="C72" s="85">
        <v>3295</v>
      </c>
      <c r="D72" s="67" t="s">
        <v>1284</v>
      </c>
      <c r="E72" s="67"/>
      <c r="F72" s="67">
        <v>0</v>
      </c>
      <c r="G72" s="67">
        <v>0</v>
      </c>
      <c r="H72" s="67"/>
      <c r="I72" s="145" t="e">
        <f t="shared" si="4"/>
        <v>#DIV/0!</v>
      </c>
      <c r="J72" s="145" t="e">
        <f t="shared" si="5"/>
        <v>#DIV/0!</v>
      </c>
    </row>
    <row r="73" spans="1:10" ht="15" customHeight="1">
      <c r="A73" s="85"/>
      <c r="B73" s="101">
        <v>34</v>
      </c>
      <c r="C73" s="85"/>
      <c r="D73" s="101" t="s">
        <v>1341</v>
      </c>
      <c r="E73" s="64">
        <f>E74</f>
        <v>0</v>
      </c>
      <c r="F73" s="64">
        <f>F74</f>
        <v>0</v>
      </c>
      <c r="G73" s="64">
        <f>G74</f>
        <v>0</v>
      </c>
      <c r="H73" s="64">
        <f>H74</f>
        <v>0</v>
      </c>
      <c r="I73" s="145" t="e">
        <f t="shared" si="4"/>
        <v>#DIV/0!</v>
      </c>
      <c r="J73" s="145" t="e">
        <f t="shared" si="5"/>
        <v>#DIV/0!</v>
      </c>
    </row>
    <row r="74" spans="1:10" ht="15.75" customHeight="1">
      <c r="A74" s="85"/>
      <c r="B74" s="85"/>
      <c r="C74" s="85">
        <v>3432</v>
      </c>
      <c r="D74" s="141" t="s">
        <v>1298</v>
      </c>
      <c r="E74" s="67"/>
      <c r="F74" s="67">
        <v>0</v>
      </c>
      <c r="G74" s="67">
        <v>0</v>
      </c>
      <c r="H74" s="67"/>
      <c r="I74" s="145" t="e">
        <f t="shared" si="4"/>
        <v>#DIV/0!</v>
      </c>
      <c r="J74" s="145" t="e">
        <f t="shared" si="5"/>
        <v>#DIV/0!</v>
      </c>
    </row>
    <row r="75" spans="1:10" ht="15.75" customHeight="1">
      <c r="A75" s="85"/>
      <c r="B75" s="101">
        <v>35</v>
      </c>
      <c r="C75" s="85"/>
      <c r="D75" s="101" t="s">
        <v>1549</v>
      </c>
      <c r="E75" s="64">
        <f>E76</f>
        <v>0</v>
      </c>
      <c r="F75" s="64">
        <f>F76</f>
        <v>0</v>
      </c>
      <c r="G75" s="64">
        <f>G76</f>
        <v>0</v>
      </c>
      <c r="H75" s="64">
        <f>H76</f>
        <v>0</v>
      </c>
      <c r="I75" s="145" t="e">
        <f t="shared" si="4"/>
        <v>#DIV/0!</v>
      </c>
      <c r="J75" s="145" t="e">
        <f t="shared" si="5"/>
        <v>#DIV/0!</v>
      </c>
    </row>
    <row r="76" spans="1:10" ht="15" customHeight="1">
      <c r="A76" s="85"/>
      <c r="B76" s="85"/>
      <c r="C76" s="85">
        <v>3531</v>
      </c>
      <c r="D76" s="67" t="s">
        <v>1527</v>
      </c>
      <c r="E76" s="67"/>
      <c r="F76" s="67">
        <v>0</v>
      </c>
      <c r="G76" s="67">
        <v>0</v>
      </c>
      <c r="H76" s="67"/>
      <c r="I76" s="145" t="e">
        <f t="shared" si="4"/>
        <v>#DIV/0!</v>
      </c>
      <c r="J76" s="145" t="e">
        <f t="shared" si="5"/>
        <v>#DIV/0!</v>
      </c>
    </row>
    <row r="77" spans="1:10" ht="15" customHeight="1">
      <c r="A77" s="85"/>
      <c r="B77" s="101">
        <v>36</v>
      </c>
      <c r="C77" s="85"/>
      <c r="D77" s="101" t="s">
        <v>1389</v>
      </c>
      <c r="E77" s="64">
        <f>SUM(E78:E80)</f>
        <v>0</v>
      </c>
      <c r="F77" s="64">
        <f>SUM(F78:F80)</f>
        <v>0</v>
      </c>
      <c r="G77" s="64">
        <f>SUM(G78:G80)</f>
        <v>0</v>
      </c>
      <c r="H77" s="64">
        <f>SUM(H78:H80)</f>
        <v>0</v>
      </c>
      <c r="I77" s="145" t="e">
        <f t="shared" si="4"/>
        <v>#DIV/0!</v>
      </c>
      <c r="J77" s="145" t="e">
        <f t="shared" si="5"/>
        <v>#DIV/0!</v>
      </c>
    </row>
    <row r="78" spans="1:10" ht="15" customHeight="1">
      <c r="A78" s="85"/>
      <c r="B78" s="85"/>
      <c r="C78" s="85">
        <v>3611</v>
      </c>
      <c r="D78" s="67" t="s">
        <v>1528</v>
      </c>
      <c r="E78" s="67"/>
      <c r="F78" s="67">
        <v>0</v>
      </c>
      <c r="G78" s="67">
        <v>0</v>
      </c>
      <c r="H78" s="67"/>
      <c r="I78" s="145" t="e">
        <f t="shared" si="4"/>
        <v>#DIV/0!</v>
      </c>
      <c r="J78" s="145" t="e">
        <f t="shared" si="5"/>
        <v>#DIV/0!</v>
      </c>
    </row>
    <row r="79" spans="1:10" ht="15" customHeight="1">
      <c r="A79" s="85"/>
      <c r="B79" s="85"/>
      <c r="C79" s="85">
        <v>3693</v>
      </c>
      <c r="D79" s="67" t="s">
        <v>1542</v>
      </c>
      <c r="E79" s="67"/>
      <c r="F79" s="67">
        <v>0</v>
      </c>
      <c r="G79" s="67">
        <v>0</v>
      </c>
      <c r="H79" s="67"/>
      <c r="I79" s="145" t="e">
        <f t="shared" si="4"/>
        <v>#DIV/0!</v>
      </c>
      <c r="J79" s="145" t="e">
        <f t="shared" si="5"/>
        <v>#DIV/0!</v>
      </c>
    </row>
    <row r="80" spans="1:10" ht="15" customHeight="1">
      <c r="A80" s="85"/>
      <c r="B80" s="85"/>
      <c r="C80" s="85">
        <v>3694</v>
      </c>
      <c r="D80" s="67" t="s">
        <v>1543</v>
      </c>
      <c r="E80" s="67"/>
      <c r="F80" s="67">
        <v>0</v>
      </c>
      <c r="G80" s="67">
        <v>0</v>
      </c>
      <c r="H80" s="67"/>
      <c r="I80" s="145" t="e">
        <f t="shared" si="4"/>
        <v>#DIV/0!</v>
      </c>
      <c r="J80" s="145" t="e">
        <f t="shared" si="5"/>
        <v>#DIV/0!</v>
      </c>
    </row>
    <row r="81" spans="1:10" ht="15" customHeight="1">
      <c r="A81" s="85"/>
      <c r="B81" s="101">
        <v>38</v>
      </c>
      <c r="C81" s="85"/>
      <c r="D81" s="101" t="s">
        <v>1350</v>
      </c>
      <c r="E81" s="64">
        <f>E82</f>
        <v>0</v>
      </c>
      <c r="F81" s="64">
        <f>F82</f>
        <v>0</v>
      </c>
      <c r="G81" s="64">
        <f>G82</f>
        <v>0</v>
      </c>
      <c r="H81" s="64">
        <f>H82</f>
        <v>0</v>
      </c>
      <c r="I81" s="145" t="e">
        <f t="shared" si="4"/>
        <v>#DIV/0!</v>
      </c>
      <c r="J81" s="145" t="e">
        <f t="shared" si="5"/>
        <v>#DIV/0!</v>
      </c>
    </row>
    <row r="82" spans="1:10" ht="15" customHeight="1">
      <c r="A82" s="85"/>
      <c r="B82" s="85"/>
      <c r="C82" s="85">
        <v>3813</v>
      </c>
      <c r="D82" s="67" t="s">
        <v>1529</v>
      </c>
      <c r="E82" s="67"/>
      <c r="F82" s="67">
        <v>0</v>
      </c>
      <c r="G82" s="67">
        <v>0</v>
      </c>
      <c r="H82" s="67"/>
      <c r="I82" s="145" t="e">
        <f t="shared" si="4"/>
        <v>#DIV/0!</v>
      </c>
      <c r="J82" s="145" t="e">
        <f t="shared" si="5"/>
        <v>#DIV/0!</v>
      </c>
    </row>
    <row r="83" spans="1:10" ht="15" customHeight="1">
      <c r="A83" s="101">
        <v>4</v>
      </c>
      <c r="B83" s="85"/>
      <c r="C83" s="85"/>
      <c r="D83" s="101" t="s">
        <v>1343</v>
      </c>
      <c r="E83" s="64">
        <f>E84+E86</f>
        <v>0</v>
      </c>
      <c r="F83" s="64">
        <f>F84+F86</f>
        <v>0</v>
      </c>
      <c r="G83" s="64">
        <f>G84+G86</f>
        <v>0</v>
      </c>
      <c r="H83" s="64">
        <f>H84+H86</f>
        <v>0</v>
      </c>
      <c r="I83" s="145" t="e">
        <f t="shared" si="4"/>
        <v>#DIV/0!</v>
      </c>
      <c r="J83" s="145" t="e">
        <f t="shared" si="5"/>
        <v>#DIV/0!</v>
      </c>
    </row>
    <row r="84" spans="1:10" ht="15" customHeight="1">
      <c r="A84" s="85"/>
      <c r="B84" s="101">
        <v>41</v>
      </c>
      <c r="C84" s="85"/>
      <c r="D84" s="101" t="s">
        <v>1353</v>
      </c>
      <c r="E84" s="64">
        <f>E85</f>
        <v>0</v>
      </c>
      <c r="F84" s="64">
        <f>F85</f>
        <v>0</v>
      </c>
      <c r="G84" s="64">
        <f>G85</f>
        <v>0</v>
      </c>
      <c r="H84" s="64">
        <f>H85</f>
        <v>0</v>
      </c>
      <c r="I84" s="145" t="e">
        <f t="shared" si="4"/>
        <v>#DIV/0!</v>
      </c>
      <c r="J84" s="145" t="e">
        <f t="shared" si="5"/>
        <v>#DIV/0!</v>
      </c>
    </row>
    <row r="85" spans="1:10" ht="15" customHeight="1">
      <c r="A85" s="85"/>
      <c r="B85" s="85"/>
      <c r="C85" s="85">
        <v>4123</v>
      </c>
      <c r="D85" s="67" t="s">
        <v>1308</v>
      </c>
      <c r="E85" s="67"/>
      <c r="F85" s="67"/>
      <c r="G85" s="67"/>
      <c r="H85" s="67"/>
      <c r="I85" s="145" t="e">
        <f t="shared" si="4"/>
        <v>#DIV/0!</v>
      </c>
      <c r="J85" s="145" t="e">
        <f t="shared" si="5"/>
        <v>#DIV/0!</v>
      </c>
    </row>
    <row r="86" spans="1:10" ht="12.6" customHeight="1">
      <c r="A86" s="85"/>
      <c r="B86" s="101">
        <v>42</v>
      </c>
      <c r="C86" s="85"/>
      <c r="D86" s="101" t="s">
        <v>1344</v>
      </c>
      <c r="E86" s="64">
        <f>SUM(E87:E88)</f>
        <v>0</v>
      </c>
      <c r="F86" s="64">
        <f>SUM(F87:F88)</f>
        <v>0</v>
      </c>
      <c r="G86" s="64">
        <f>SUM(G87:G88)</f>
        <v>0</v>
      </c>
      <c r="H86" s="64">
        <f>SUM(H87:H88)</f>
        <v>0</v>
      </c>
      <c r="I86" s="145" t="e">
        <f t="shared" si="4"/>
        <v>#DIV/0!</v>
      </c>
      <c r="J86" s="145" t="e">
        <f t="shared" si="5"/>
        <v>#DIV/0!</v>
      </c>
    </row>
    <row r="87" spans="1:10" ht="12.6" customHeight="1">
      <c r="A87" s="85"/>
      <c r="B87" s="85"/>
      <c r="C87" s="85">
        <v>4221</v>
      </c>
      <c r="D87" s="67" t="s">
        <v>1287</v>
      </c>
      <c r="E87" s="67"/>
      <c r="F87" s="67">
        <v>0</v>
      </c>
      <c r="G87" s="67">
        <v>0</v>
      </c>
      <c r="H87" s="67"/>
      <c r="I87" s="145" t="e">
        <f t="shared" si="4"/>
        <v>#DIV/0!</v>
      </c>
      <c r="J87" s="145" t="e">
        <f t="shared" si="5"/>
        <v>#DIV/0!</v>
      </c>
    </row>
    <row r="88" spans="1:10" ht="15" customHeight="1">
      <c r="A88" s="85"/>
      <c r="B88" s="85"/>
      <c r="C88" s="85">
        <v>4227</v>
      </c>
      <c r="D88" s="67" t="s">
        <v>1475</v>
      </c>
      <c r="E88" s="67"/>
      <c r="F88" s="67"/>
      <c r="G88" s="67"/>
      <c r="H88" s="67"/>
      <c r="I88" s="145" t="e">
        <f t="shared" si="4"/>
        <v>#DIV/0!</v>
      </c>
      <c r="J88" s="145" t="e">
        <f t="shared" si="5"/>
        <v>#DIV/0!</v>
      </c>
    </row>
    <row r="89" spans="1:10" ht="15" customHeight="1">
      <c r="A89" s="285" t="s">
        <v>1661</v>
      </c>
      <c r="B89" s="286"/>
      <c r="C89" s="286"/>
      <c r="D89" s="287"/>
      <c r="E89" s="164">
        <f>E90+E114</f>
        <v>13951.630000000001</v>
      </c>
      <c r="F89" s="164">
        <f>F90+F114</f>
        <v>0</v>
      </c>
      <c r="G89" s="164">
        <f>G90+G114</f>
        <v>0</v>
      </c>
      <c r="H89" s="164">
        <f>H90+H114</f>
        <v>0</v>
      </c>
      <c r="I89" s="165">
        <f t="shared" si="4"/>
        <v>0</v>
      </c>
      <c r="J89" s="165" t="e">
        <f t="shared" si="5"/>
        <v>#DIV/0!</v>
      </c>
    </row>
    <row r="90" spans="1:10" ht="15" customHeight="1">
      <c r="A90" s="101">
        <v>3</v>
      </c>
      <c r="B90" s="85"/>
      <c r="C90" s="41"/>
      <c r="D90" s="41" t="s">
        <v>1356</v>
      </c>
      <c r="E90" s="64">
        <f>E91+E97</f>
        <v>13339.130000000001</v>
      </c>
      <c r="F90" s="64">
        <f>F91+F97</f>
        <v>0</v>
      </c>
      <c r="G90" s="64">
        <f>G91+G97</f>
        <v>0</v>
      </c>
      <c r="H90" s="64">
        <f>H91+H97</f>
        <v>0</v>
      </c>
      <c r="I90" s="138">
        <f t="shared" si="4"/>
        <v>0</v>
      </c>
      <c r="J90" s="138" t="e">
        <f t="shared" si="5"/>
        <v>#DIV/0!</v>
      </c>
    </row>
    <row r="91" spans="1:10" ht="15" customHeight="1">
      <c r="A91" s="85"/>
      <c r="B91" s="101">
        <v>31</v>
      </c>
      <c r="C91" s="41"/>
      <c r="D91" s="41" t="s">
        <v>1318</v>
      </c>
      <c r="E91" s="64">
        <f>SUM(E92:E96)</f>
        <v>8053.14</v>
      </c>
      <c r="F91" s="64">
        <f>SUM(F92:F96)</f>
        <v>0</v>
      </c>
      <c r="G91" s="64">
        <f>SUM(G92:G96)</f>
        <v>0</v>
      </c>
      <c r="H91" s="64">
        <f>SUM(H92:H96)</f>
        <v>0</v>
      </c>
      <c r="I91" s="138">
        <f t="shared" si="4"/>
        <v>0</v>
      </c>
      <c r="J91" s="138" t="e">
        <f t="shared" si="5"/>
        <v>#DIV/0!</v>
      </c>
    </row>
    <row r="92" spans="1:10" ht="15" customHeight="1">
      <c r="A92" s="85"/>
      <c r="B92" s="85"/>
      <c r="C92" s="85">
        <v>3111</v>
      </c>
      <c r="D92" s="67" t="s">
        <v>1395</v>
      </c>
      <c r="E92" s="67">
        <v>6912.56</v>
      </c>
      <c r="F92" s="67"/>
      <c r="G92" s="67"/>
      <c r="H92" s="67"/>
      <c r="I92" s="145">
        <f t="shared" si="4"/>
        <v>0</v>
      </c>
      <c r="J92" s="145" t="e">
        <f t="shared" si="5"/>
        <v>#DIV/0!</v>
      </c>
    </row>
    <row r="93" spans="1:10" ht="15" customHeight="1">
      <c r="A93" s="85"/>
      <c r="B93" s="85"/>
      <c r="C93" s="85">
        <v>3112</v>
      </c>
      <c r="D93" s="67" t="s">
        <v>1470</v>
      </c>
      <c r="E93" s="67"/>
      <c r="F93" s="67"/>
      <c r="G93" s="67"/>
      <c r="H93" s="67"/>
      <c r="I93" s="145" t="e">
        <f t="shared" si="4"/>
        <v>#DIV/0!</v>
      </c>
      <c r="J93" s="145" t="e">
        <f t="shared" si="5"/>
        <v>#DIV/0!</v>
      </c>
    </row>
    <row r="94" spans="1:10" ht="15" customHeight="1">
      <c r="A94" s="85"/>
      <c r="B94" s="85"/>
      <c r="C94" s="85">
        <v>3121</v>
      </c>
      <c r="D94" s="67" t="s">
        <v>1293</v>
      </c>
      <c r="E94" s="67"/>
      <c r="F94" s="67"/>
      <c r="G94" s="67"/>
      <c r="H94" s="67"/>
      <c r="I94" s="145" t="e">
        <f t="shared" si="4"/>
        <v>#DIV/0!</v>
      </c>
      <c r="J94" s="145" t="e">
        <f t="shared" si="5"/>
        <v>#DIV/0!</v>
      </c>
    </row>
    <row r="95" spans="1:10" ht="15" customHeight="1">
      <c r="A95" s="85"/>
      <c r="B95" s="85"/>
      <c r="C95" s="85">
        <v>3132</v>
      </c>
      <c r="D95" s="67" t="s">
        <v>1354</v>
      </c>
      <c r="E95" s="67">
        <v>1140.58</v>
      </c>
      <c r="F95" s="67"/>
      <c r="G95" s="67"/>
      <c r="H95" s="67"/>
      <c r="I95" s="145">
        <f t="shared" si="4"/>
        <v>0</v>
      </c>
      <c r="J95" s="145" t="e">
        <f t="shared" si="5"/>
        <v>#DIV/0!</v>
      </c>
    </row>
    <row r="96" spans="1:10" ht="15" customHeight="1">
      <c r="A96" s="85"/>
      <c r="B96" s="85"/>
      <c r="C96" s="85">
        <v>3133</v>
      </c>
      <c r="D96" s="67" t="s">
        <v>1396</v>
      </c>
      <c r="E96" s="67"/>
      <c r="F96" s="67">
        <v>0</v>
      </c>
      <c r="G96" s="67">
        <v>0</v>
      </c>
      <c r="H96" s="67"/>
      <c r="I96" s="145" t="e">
        <f t="shared" si="4"/>
        <v>#DIV/0!</v>
      </c>
      <c r="J96" s="145" t="e">
        <f t="shared" si="5"/>
        <v>#DIV/0!</v>
      </c>
    </row>
    <row r="97" spans="1:10" ht="15" customHeight="1">
      <c r="A97" s="85"/>
      <c r="B97" s="101">
        <v>32</v>
      </c>
      <c r="C97" s="85"/>
      <c r="D97" s="101" t="s">
        <v>1321</v>
      </c>
      <c r="E97" s="64">
        <f>SUM(E98:E113)</f>
        <v>5285.99</v>
      </c>
      <c r="F97" s="64">
        <f>SUM(F98:F113)</f>
        <v>0</v>
      </c>
      <c r="G97" s="64">
        <f>SUM(G98:G113)</f>
        <v>0</v>
      </c>
      <c r="H97" s="64">
        <f>SUM(H98:H113)</f>
        <v>0</v>
      </c>
      <c r="I97" s="145">
        <f t="shared" si="4"/>
        <v>0</v>
      </c>
      <c r="J97" s="145" t="e">
        <f t="shared" si="5"/>
        <v>#DIV/0!</v>
      </c>
    </row>
    <row r="98" spans="1:10" ht="15" customHeight="1">
      <c r="A98" s="85"/>
      <c r="B98" s="85"/>
      <c r="C98" s="85">
        <v>3211</v>
      </c>
      <c r="D98" s="67" t="s">
        <v>1264</v>
      </c>
      <c r="E98" s="67">
        <v>722.84</v>
      </c>
      <c r="F98" s="67"/>
      <c r="G98" s="67"/>
      <c r="H98" s="67"/>
      <c r="I98" s="145">
        <f t="shared" si="4"/>
        <v>0</v>
      </c>
      <c r="J98" s="145" t="e">
        <f t="shared" si="5"/>
        <v>#DIV/0!</v>
      </c>
    </row>
    <row r="99" spans="1:10" ht="15" customHeight="1">
      <c r="A99" s="85"/>
      <c r="B99" s="85"/>
      <c r="C99" s="85">
        <v>3212</v>
      </c>
      <c r="D99" s="67" t="s">
        <v>1265</v>
      </c>
      <c r="E99" s="67">
        <v>40.450000000000003</v>
      </c>
      <c r="F99" s="67"/>
      <c r="G99" s="67"/>
      <c r="H99" s="67"/>
      <c r="I99" s="145">
        <f t="shared" si="4"/>
        <v>0</v>
      </c>
      <c r="J99" s="145" t="e">
        <f t="shared" si="5"/>
        <v>#DIV/0!</v>
      </c>
    </row>
    <row r="100" spans="1:10" ht="15" customHeight="1">
      <c r="A100" s="85"/>
      <c r="B100" s="85"/>
      <c r="C100" s="85">
        <v>3213</v>
      </c>
      <c r="D100" s="67" t="s">
        <v>1266</v>
      </c>
      <c r="E100" s="67"/>
      <c r="F100" s="67"/>
      <c r="G100" s="67"/>
      <c r="H100" s="67"/>
      <c r="I100" s="145" t="e">
        <f t="shared" si="4"/>
        <v>#DIV/0!</v>
      </c>
      <c r="J100" s="145" t="e">
        <f t="shared" si="5"/>
        <v>#DIV/0!</v>
      </c>
    </row>
    <row r="101" spans="1:10" ht="15" customHeight="1">
      <c r="A101" s="85"/>
      <c r="B101" s="85"/>
      <c r="C101" s="85">
        <v>3221</v>
      </c>
      <c r="D101" s="67" t="s">
        <v>1267</v>
      </c>
      <c r="E101" s="67"/>
      <c r="F101" s="67"/>
      <c r="G101" s="67"/>
      <c r="H101" s="67"/>
      <c r="I101" s="145" t="e">
        <f t="shared" si="4"/>
        <v>#DIV/0!</v>
      </c>
      <c r="J101" s="145" t="e">
        <f t="shared" si="5"/>
        <v>#DIV/0!</v>
      </c>
    </row>
    <row r="102" spans="1:10" ht="15" customHeight="1">
      <c r="A102" s="85"/>
      <c r="B102" s="85"/>
      <c r="C102" s="85">
        <v>3222</v>
      </c>
      <c r="D102" s="67" t="s">
        <v>1268</v>
      </c>
      <c r="E102" s="67"/>
      <c r="F102" s="67">
        <v>0</v>
      </c>
      <c r="G102" s="67">
        <v>0</v>
      </c>
      <c r="H102" s="67"/>
      <c r="I102" s="145" t="e">
        <f t="shared" si="4"/>
        <v>#DIV/0!</v>
      </c>
      <c r="J102" s="145" t="e">
        <f t="shared" si="5"/>
        <v>#DIV/0!</v>
      </c>
    </row>
    <row r="103" spans="1:10" ht="15" customHeight="1">
      <c r="A103" s="85"/>
      <c r="B103" s="85"/>
      <c r="C103" s="85">
        <v>3223</v>
      </c>
      <c r="D103" s="67" t="s">
        <v>1269</v>
      </c>
      <c r="E103" s="67"/>
      <c r="F103" s="67">
        <v>0</v>
      </c>
      <c r="G103" s="67">
        <v>0</v>
      </c>
      <c r="H103" s="67"/>
      <c r="I103" s="145" t="e">
        <f t="shared" si="4"/>
        <v>#DIV/0!</v>
      </c>
      <c r="J103" s="145" t="e">
        <f t="shared" si="5"/>
        <v>#DIV/0!</v>
      </c>
    </row>
    <row r="104" spans="1:10" ht="15" customHeight="1">
      <c r="A104" s="85"/>
      <c r="B104" s="85"/>
      <c r="C104" s="85">
        <v>3224</v>
      </c>
      <c r="D104" s="67" t="s">
        <v>1270</v>
      </c>
      <c r="E104" s="67"/>
      <c r="F104" s="67">
        <v>0</v>
      </c>
      <c r="G104" s="67">
        <v>0</v>
      </c>
      <c r="H104" s="67"/>
      <c r="I104" s="145" t="e">
        <f t="shared" si="4"/>
        <v>#DIV/0!</v>
      </c>
      <c r="J104" s="145" t="e">
        <f t="shared" si="5"/>
        <v>#DIV/0!</v>
      </c>
    </row>
    <row r="105" spans="1:10" ht="15" customHeight="1">
      <c r="A105" s="85"/>
      <c r="B105" s="85"/>
      <c r="C105" s="85">
        <v>3231</v>
      </c>
      <c r="D105" s="67" t="s">
        <v>1272</v>
      </c>
      <c r="E105" s="67"/>
      <c r="F105" s="67">
        <v>0</v>
      </c>
      <c r="G105" s="67">
        <v>0</v>
      </c>
      <c r="H105" s="67"/>
      <c r="I105" s="145" t="e">
        <f t="shared" si="4"/>
        <v>#DIV/0!</v>
      </c>
      <c r="J105" s="145" t="e">
        <f t="shared" si="5"/>
        <v>#DIV/0!</v>
      </c>
    </row>
    <row r="106" spans="1:10" ht="15" customHeight="1">
      <c r="A106" s="85"/>
      <c r="B106" s="85"/>
      <c r="C106" s="85">
        <v>3232</v>
      </c>
      <c r="D106" s="67" t="s">
        <v>1503</v>
      </c>
      <c r="E106" s="67">
        <v>0</v>
      </c>
      <c r="F106" s="67">
        <v>0</v>
      </c>
      <c r="G106" s="67">
        <v>0</v>
      </c>
      <c r="H106" s="67"/>
      <c r="I106" s="145" t="e">
        <f t="shared" si="4"/>
        <v>#DIV/0!</v>
      </c>
      <c r="J106" s="145" t="e">
        <f t="shared" si="5"/>
        <v>#DIV/0!</v>
      </c>
    </row>
    <row r="107" spans="1:10" ht="15" customHeight="1">
      <c r="A107" s="85"/>
      <c r="B107" s="85"/>
      <c r="C107" s="85">
        <v>3233</v>
      </c>
      <c r="D107" s="67" t="s">
        <v>1274</v>
      </c>
      <c r="E107" s="67"/>
      <c r="F107" s="67">
        <v>0</v>
      </c>
      <c r="G107" s="67">
        <v>0</v>
      </c>
      <c r="H107" s="67"/>
      <c r="I107" s="145" t="e">
        <f t="shared" si="4"/>
        <v>#DIV/0!</v>
      </c>
      <c r="J107" s="145" t="e">
        <f t="shared" si="5"/>
        <v>#DIV/0!</v>
      </c>
    </row>
    <row r="108" spans="1:10" ht="15" customHeight="1">
      <c r="A108" s="85"/>
      <c r="B108" s="85"/>
      <c r="C108" s="85">
        <v>3234</v>
      </c>
      <c r="D108" s="67" t="s">
        <v>1275</v>
      </c>
      <c r="E108" s="67"/>
      <c r="F108" s="67">
        <v>0</v>
      </c>
      <c r="G108" s="67">
        <v>0</v>
      </c>
      <c r="H108" s="67"/>
      <c r="I108" s="145" t="e">
        <f t="shared" si="4"/>
        <v>#DIV/0!</v>
      </c>
      <c r="J108" s="145" t="e">
        <f t="shared" si="5"/>
        <v>#DIV/0!</v>
      </c>
    </row>
    <row r="109" spans="1:10" ht="15" customHeight="1">
      <c r="A109" s="85"/>
      <c r="B109" s="85"/>
      <c r="C109" s="85">
        <v>3235</v>
      </c>
      <c r="D109" s="67" t="s">
        <v>1276</v>
      </c>
      <c r="E109" s="67"/>
      <c r="F109" s="67">
        <v>0</v>
      </c>
      <c r="G109" s="67">
        <v>0</v>
      </c>
      <c r="H109" s="67"/>
      <c r="I109" s="145" t="e">
        <f t="shared" si="4"/>
        <v>#DIV/0!</v>
      </c>
      <c r="J109" s="145" t="e">
        <f t="shared" si="5"/>
        <v>#DIV/0!</v>
      </c>
    </row>
    <row r="110" spans="1:10" ht="15" customHeight="1">
      <c r="A110" s="85"/>
      <c r="B110" s="85"/>
      <c r="C110" s="85">
        <v>3237</v>
      </c>
      <c r="D110" s="67" t="s">
        <v>1278</v>
      </c>
      <c r="E110" s="67"/>
      <c r="F110" s="67"/>
      <c r="G110" s="67"/>
      <c r="H110" s="67"/>
      <c r="I110" s="145" t="e">
        <f t="shared" si="4"/>
        <v>#DIV/0!</v>
      </c>
      <c r="J110" s="145" t="e">
        <f t="shared" si="5"/>
        <v>#DIV/0!</v>
      </c>
    </row>
    <row r="111" spans="1:10" ht="15" customHeight="1">
      <c r="A111" s="85"/>
      <c r="B111" s="85"/>
      <c r="C111" s="85">
        <v>3239</v>
      </c>
      <c r="D111" s="67" t="s">
        <v>1280</v>
      </c>
      <c r="E111" s="67"/>
      <c r="F111" s="67"/>
      <c r="G111" s="67"/>
      <c r="H111" s="67"/>
      <c r="I111" s="145" t="e">
        <f t="shared" si="4"/>
        <v>#DIV/0!</v>
      </c>
      <c r="J111" s="145" t="e">
        <f t="shared" si="5"/>
        <v>#DIV/0!</v>
      </c>
    </row>
    <row r="112" spans="1:10" ht="15" customHeight="1">
      <c r="A112" s="85"/>
      <c r="B112" s="85"/>
      <c r="C112" s="85">
        <v>3293</v>
      </c>
      <c r="D112" s="67" t="s">
        <v>1297</v>
      </c>
      <c r="E112" s="67">
        <v>4522.7</v>
      </c>
      <c r="F112" s="67"/>
      <c r="G112" s="67"/>
      <c r="H112" s="67"/>
      <c r="I112" s="145">
        <f t="shared" si="4"/>
        <v>0</v>
      </c>
      <c r="J112" s="145" t="e">
        <f t="shared" si="5"/>
        <v>#DIV/0!</v>
      </c>
    </row>
    <row r="113" spans="1:10" ht="15" customHeight="1">
      <c r="A113" s="85"/>
      <c r="B113" s="85"/>
      <c r="C113" s="85">
        <v>3295</v>
      </c>
      <c r="D113" s="67" t="s">
        <v>1284</v>
      </c>
      <c r="E113" s="67"/>
      <c r="F113" s="67">
        <v>0</v>
      </c>
      <c r="G113" s="67">
        <v>0</v>
      </c>
      <c r="H113" s="67"/>
      <c r="I113" s="145" t="e">
        <f t="shared" si="4"/>
        <v>#DIV/0!</v>
      </c>
      <c r="J113" s="145" t="e">
        <f t="shared" si="5"/>
        <v>#DIV/0!</v>
      </c>
    </row>
    <row r="114" spans="1:10" ht="15" customHeight="1">
      <c r="A114" s="101">
        <v>4</v>
      </c>
      <c r="B114" s="85"/>
      <c r="C114" s="85"/>
      <c r="D114" s="101" t="s">
        <v>1343</v>
      </c>
      <c r="E114" s="64">
        <f>E115+E117</f>
        <v>612.5</v>
      </c>
      <c r="F114" s="64">
        <f>F115+F117</f>
        <v>0</v>
      </c>
      <c r="G114" s="64">
        <f>G115+G117</f>
        <v>0</v>
      </c>
      <c r="H114" s="64">
        <f>H115+H117</f>
        <v>0</v>
      </c>
      <c r="I114" s="145">
        <f t="shared" si="4"/>
        <v>0</v>
      </c>
      <c r="J114" s="145" t="e">
        <f t="shared" si="5"/>
        <v>#DIV/0!</v>
      </c>
    </row>
    <row r="115" spans="1:10" ht="15" customHeight="1">
      <c r="A115" s="85"/>
      <c r="B115" s="101">
        <v>41</v>
      </c>
      <c r="C115" s="85"/>
      <c r="D115" s="101" t="s">
        <v>1353</v>
      </c>
      <c r="E115" s="64">
        <f>E116</f>
        <v>0</v>
      </c>
      <c r="F115" s="64">
        <f>F116</f>
        <v>0</v>
      </c>
      <c r="G115" s="64">
        <f>G116</f>
        <v>0</v>
      </c>
      <c r="H115" s="64">
        <f>H116</f>
        <v>0</v>
      </c>
      <c r="I115" s="145" t="e">
        <f t="shared" si="4"/>
        <v>#DIV/0!</v>
      </c>
      <c r="J115" s="145" t="e">
        <f t="shared" si="5"/>
        <v>#DIV/0!</v>
      </c>
    </row>
    <row r="116" spans="1:10" ht="15" customHeight="1">
      <c r="A116" s="85"/>
      <c r="B116" s="85"/>
      <c r="C116" s="85">
        <v>4123</v>
      </c>
      <c r="D116" s="67" t="s">
        <v>1308</v>
      </c>
      <c r="E116" s="67"/>
      <c r="F116" s="67"/>
      <c r="G116" s="67"/>
      <c r="H116" s="67"/>
      <c r="I116" s="145" t="e">
        <f t="shared" si="4"/>
        <v>#DIV/0!</v>
      </c>
      <c r="J116" s="145" t="e">
        <f t="shared" si="5"/>
        <v>#DIV/0!</v>
      </c>
    </row>
    <row r="117" spans="1:10" ht="12.6" customHeight="1">
      <c r="A117" s="85"/>
      <c r="B117" s="101">
        <v>42</v>
      </c>
      <c r="C117" s="85"/>
      <c r="D117" s="101" t="s">
        <v>1344</v>
      </c>
      <c r="E117" s="64">
        <f>SUM(E118:E119)</f>
        <v>612.5</v>
      </c>
      <c r="F117" s="64">
        <f>SUM(F118:F119)</f>
        <v>0</v>
      </c>
      <c r="G117" s="64">
        <f>SUM(G118:G119)</f>
        <v>0</v>
      </c>
      <c r="H117" s="64">
        <f>SUM(H118:H119)</f>
        <v>0</v>
      </c>
      <c r="I117" s="145">
        <f t="shared" si="4"/>
        <v>0</v>
      </c>
      <c r="J117" s="145" t="e">
        <f t="shared" si="5"/>
        <v>#DIV/0!</v>
      </c>
    </row>
    <row r="118" spans="1:10" ht="12.6" customHeight="1">
      <c r="A118" s="85"/>
      <c r="B118" s="85"/>
      <c r="C118" s="85">
        <v>4221</v>
      </c>
      <c r="D118" s="67" t="s">
        <v>1287</v>
      </c>
      <c r="E118" s="67">
        <v>612.5</v>
      </c>
      <c r="F118" s="67">
        <v>0</v>
      </c>
      <c r="G118" s="67"/>
      <c r="H118" s="67"/>
      <c r="I118" s="145">
        <f t="shared" si="4"/>
        <v>0</v>
      </c>
      <c r="J118" s="145" t="e">
        <f t="shared" si="5"/>
        <v>#DIV/0!</v>
      </c>
    </row>
    <row r="119" spans="1:10" ht="15" customHeight="1">
      <c r="A119" s="85"/>
      <c r="B119" s="85"/>
      <c r="C119" s="85">
        <v>4227</v>
      </c>
      <c r="D119" s="67" t="s">
        <v>1475</v>
      </c>
      <c r="E119" s="67"/>
      <c r="F119" s="67"/>
      <c r="G119" s="67"/>
      <c r="H119" s="67"/>
      <c r="I119" s="145" t="e">
        <f t="shared" si="4"/>
        <v>#DIV/0!</v>
      </c>
      <c r="J119" s="145" t="e">
        <f t="shared" si="5"/>
        <v>#DIV/0!</v>
      </c>
    </row>
    <row r="120" spans="1:10" ht="15" customHeight="1">
      <c r="A120" s="285" t="s">
        <v>1662</v>
      </c>
      <c r="B120" s="286"/>
      <c r="C120" s="286"/>
      <c r="D120" s="287"/>
      <c r="E120" s="164">
        <f>E121</f>
        <v>12085.18</v>
      </c>
      <c r="F120" s="164">
        <f>F121</f>
        <v>0</v>
      </c>
      <c r="G120" s="164">
        <f>G121</f>
        <v>0</v>
      </c>
      <c r="H120" s="164">
        <f>H121</f>
        <v>0</v>
      </c>
      <c r="I120" s="165">
        <f t="shared" si="4"/>
        <v>0</v>
      </c>
      <c r="J120" s="165" t="e">
        <f t="shared" si="5"/>
        <v>#DIV/0!</v>
      </c>
    </row>
    <row r="121" spans="1:10" ht="15" customHeight="1">
      <c r="A121" s="101">
        <v>3</v>
      </c>
      <c r="B121" s="85"/>
      <c r="C121" s="41"/>
      <c r="D121" s="41" t="s">
        <v>1356</v>
      </c>
      <c r="E121" s="64">
        <f>E122+E128</f>
        <v>12085.18</v>
      </c>
      <c r="F121" s="64">
        <f>F122+F128</f>
        <v>0</v>
      </c>
      <c r="G121" s="64">
        <f>G122+G128</f>
        <v>0</v>
      </c>
      <c r="H121" s="64">
        <f>H122+H128</f>
        <v>0</v>
      </c>
      <c r="I121" s="138">
        <f t="shared" si="4"/>
        <v>0</v>
      </c>
      <c r="J121" s="138" t="e">
        <f t="shared" si="5"/>
        <v>#DIV/0!</v>
      </c>
    </row>
    <row r="122" spans="1:10" ht="15" customHeight="1">
      <c r="A122" s="85"/>
      <c r="B122" s="101">
        <v>31</v>
      </c>
      <c r="C122" s="41"/>
      <c r="D122" s="41" t="s">
        <v>1318</v>
      </c>
      <c r="E122" s="64">
        <f>SUM(E123:E127)</f>
        <v>10289.66</v>
      </c>
      <c r="F122" s="64">
        <f>SUM(F123:F127)</f>
        <v>0</v>
      </c>
      <c r="G122" s="64">
        <f>SUM(G123:G127)</f>
        <v>0</v>
      </c>
      <c r="H122" s="64">
        <f>SUM(H123:H127)</f>
        <v>0</v>
      </c>
      <c r="I122" s="138">
        <f t="shared" si="4"/>
        <v>0</v>
      </c>
      <c r="J122" s="138" t="e">
        <f t="shared" si="5"/>
        <v>#DIV/0!</v>
      </c>
    </row>
    <row r="123" spans="1:10" ht="15" customHeight="1">
      <c r="A123" s="85"/>
      <c r="B123" s="85"/>
      <c r="C123" s="85">
        <v>3111</v>
      </c>
      <c r="D123" s="67" t="s">
        <v>1395</v>
      </c>
      <c r="E123" s="67">
        <v>8832.34</v>
      </c>
      <c r="F123" s="67"/>
      <c r="G123" s="67"/>
      <c r="H123" s="67"/>
      <c r="I123" s="145">
        <f t="shared" si="4"/>
        <v>0</v>
      </c>
      <c r="J123" s="145" t="e">
        <f t="shared" si="5"/>
        <v>#DIV/0!</v>
      </c>
    </row>
    <row r="124" spans="1:10" ht="15" customHeight="1">
      <c r="A124" s="85"/>
      <c r="B124" s="85"/>
      <c r="C124" s="85">
        <v>3112</v>
      </c>
      <c r="D124" s="67" t="s">
        <v>1470</v>
      </c>
      <c r="E124" s="67"/>
      <c r="F124" s="67"/>
      <c r="G124" s="67"/>
      <c r="H124" s="67"/>
      <c r="I124" s="145" t="e">
        <f t="shared" si="4"/>
        <v>#DIV/0!</v>
      </c>
      <c r="J124" s="145" t="e">
        <f t="shared" si="5"/>
        <v>#DIV/0!</v>
      </c>
    </row>
    <row r="125" spans="1:10" ht="15" customHeight="1">
      <c r="A125" s="85"/>
      <c r="B125" s="85"/>
      <c r="C125" s="85">
        <v>3121</v>
      </c>
      <c r="D125" s="67" t="s">
        <v>1293</v>
      </c>
      <c r="E125" s="67"/>
      <c r="F125" s="67"/>
      <c r="G125" s="67"/>
      <c r="H125" s="67"/>
      <c r="I125" s="145" t="e">
        <f t="shared" si="4"/>
        <v>#DIV/0!</v>
      </c>
      <c r="J125" s="145" t="e">
        <f t="shared" si="5"/>
        <v>#DIV/0!</v>
      </c>
    </row>
    <row r="126" spans="1:10" ht="15" customHeight="1">
      <c r="A126" s="85"/>
      <c r="B126" s="85"/>
      <c r="C126" s="85">
        <v>3132</v>
      </c>
      <c r="D126" s="67" t="s">
        <v>1354</v>
      </c>
      <c r="E126" s="67">
        <v>1457.32</v>
      </c>
      <c r="F126" s="67"/>
      <c r="G126" s="67"/>
      <c r="H126" s="67"/>
      <c r="I126" s="145">
        <f t="shared" si="4"/>
        <v>0</v>
      </c>
      <c r="J126" s="145" t="e">
        <f t="shared" si="5"/>
        <v>#DIV/0!</v>
      </c>
    </row>
    <row r="127" spans="1:10" ht="15" customHeight="1">
      <c r="A127" s="85"/>
      <c r="B127" s="85"/>
      <c r="C127" s="85">
        <v>3133</v>
      </c>
      <c r="D127" s="67" t="s">
        <v>1396</v>
      </c>
      <c r="E127" s="67"/>
      <c r="F127" s="67">
        <v>0</v>
      </c>
      <c r="G127" s="67">
        <v>0</v>
      </c>
      <c r="H127" s="67"/>
      <c r="I127" s="145" t="e">
        <f t="shared" si="4"/>
        <v>#DIV/0!</v>
      </c>
      <c r="J127" s="145" t="e">
        <f t="shared" si="5"/>
        <v>#DIV/0!</v>
      </c>
    </row>
    <row r="128" spans="1:10" ht="15" customHeight="1">
      <c r="A128" s="85"/>
      <c r="B128" s="101">
        <v>32</v>
      </c>
      <c r="C128" s="85"/>
      <c r="D128" s="101" t="s">
        <v>1321</v>
      </c>
      <c r="E128" s="64">
        <f>SUM(E129:E144)</f>
        <v>1795.52</v>
      </c>
      <c r="F128" s="64">
        <f>SUM(F129:F144)</f>
        <v>0</v>
      </c>
      <c r="G128" s="64">
        <f>SUM(G129:G144)</f>
        <v>0</v>
      </c>
      <c r="H128" s="64">
        <f>SUM(H129:H144)</f>
        <v>0</v>
      </c>
      <c r="I128" s="145">
        <f t="shared" si="4"/>
        <v>0</v>
      </c>
      <c r="J128" s="145" t="e">
        <f t="shared" si="5"/>
        <v>#DIV/0!</v>
      </c>
    </row>
    <row r="129" spans="1:10" ht="15" customHeight="1">
      <c r="A129" s="85"/>
      <c r="B129" s="85"/>
      <c r="C129" s="85">
        <v>3211</v>
      </c>
      <c r="D129" s="67" t="s">
        <v>1264</v>
      </c>
      <c r="E129" s="67">
        <v>1395.46</v>
      </c>
      <c r="F129" s="67"/>
      <c r="G129" s="67"/>
      <c r="H129" s="67"/>
      <c r="I129" s="145">
        <f t="shared" si="4"/>
        <v>0</v>
      </c>
      <c r="J129" s="145" t="e">
        <f t="shared" si="5"/>
        <v>#DIV/0!</v>
      </c>
    </row>
    <row r="130" spans="1:10" ht="15" customHeight="1">
      <c r="A130" s="85"/>
      <c r="B130" s="85"/>
      <c r="C130" s="85">
        <v>3212</v>
      </c>
      <c r="D130" s="67" t="s">
        <v>1265</v>
      </c>
      <c r="E130" s="67">
        <v>138.97999999999999</v>
      </c>
      <c r="F130" s="67"/>
      <c r="G130" s="67"/>
      <c r="H130" s="67"/>
      <c r="I130" s="145">
        <f t="shared" si="4"/>
        <v>0</v>
      </c>
      <c r="J130" s="145" t="e">
        <f t="shared" si="5"/>
        <v>#DIV/0!</v>
      </c>
    </row>
    <row r="131" spans="1:10" ht="15" customHeight="1">
      <c r="A131" s="85"/>
      <c r="B131" s="85"/>
      <c r="C131" s="85">
        <v>3213</v>
      </c>
      <c r="D131" s="67" t="s">
        <v>1266</v>
      </c>
      <c r="E131" s="67"/>
      <c r="F131" s="67"/>
      <c r="G131" s="67"/>
      <c r="H131" s="67"/>
      <c r="I131" s="145" t="e">
        <f t="shared" si="4"/>
        <v>#DIV/0!</v>
      </c>
      <c r="J131" s="145" t="e">
        <f t="shared" si="5"/>
        <v>#DIV/0!</v>
      </c>
    </row>
    <row r="132" spans="1:10" ht="15" customHeight="1">
      <c r="A132" s="85"/>
      <c r="B132" s="85"/>
      <c r="C132" s="85">
        <v>3221</v>
      </c>
      <c r="D132" s="67" t="s">
        <v>1267</v>
      </c>
      <c r="E132" s="67"/>
      <c r="F132" s="67"/>
      <c r="G132" s="67"/>
      <c r="H132" s="67"/>
      <c r="I132" s="145" t="e">
        <f t="shared" si="4"/>
        <v>#DIV/0!</v>
      </c>
      <c r="J132" s="145" t="e">
        <f t="shared" si="5"/>
        <v>#DIV/0!</v>
      </c>
    </row>
    <row r="133" spans="1:10" ht="15" customHeight="1">
      <c r="A133" s="85"/>
      <c r="B133" s="85"/>
      <c r="C133" s="85">
        <v>3222</v>
      </c>
      <c r="D133" s="67" t="s">
        <v>1268</v>
      </c>
      <c r="E133" s="67"/>
      <c r="F133" s="67">
        <v>0</v>
      </c>
      <c r="G133" s="67">
        <v>0</v>
      </c>
      <c r="H133" s="67"/>
      <c r="I133" s="145" t="e">
        <f t="shared" si="4"/>
        <v>#DIV/0!</v>
      </c>
      <c r="J133" s="145" t="e">
        <f t="shared" si="5"/>
        <v>#DIV/0!</v>
      </c>
    </row>
    <row r="134" spans="1:10" ht="15" customHeight="1">
      <c r="A134" s="85"/>
      <c r="B134" s="85"/>
      <c r="C134" s="85">
        <v>3223</v>
      </c>
      <c r="D134" s="67" t="s">
        <v>1269</v>
      </c>
      <c r="E134" s="67"/>
      <c r="F134" s="67">
        <v>0</v>
      </c>
      <c r="G134" s="67">
        <v>0</v>
      </c>
      <c r="H134" s="67"/>
      <c r="I134" s="145" t="e">
        <f t="shared" ref="I134:I197" si="6">H134/E134*100</f>
        <v>#DIV/0!</v>
      </c>
      <c r="J134" s="145" t="e">
        <f t="shared" ref="J134:J197" si="7">H134/G134*100</f>
        <v>#DIV/0!</v>
      </c>
    </row>
    <row r="135" spans="1:10" ht="15" customHeight="1">
      <c r="A135" s="85"/>
      <c r="B135" s="85"/>
      <c r="C135" s="85">
        <v>3224</v>
      </c>
      <c r="D135" s="67" t="s">
        <v>1270</v>
      </c>
      <c r="E135" s="67"/>
      <c r="F135" s="67">
        <v>0</v>
      </c>
      <c r="G135" s="67">
        <v>0</v>
      </c>
      <c r="H135" s="67"/>
      <c r="I135" s="145" t="e">
        <f t="shared" si="6"/>
        <v>#DIV/0!</v>
      </c>
      <c r="J135" s="145" t="e">
        <f t="shared" si="7"/>
        <v>#DIV/0!</v>
      </c>
    </row>
    <row r="136" spans="1:10" ht="15" customHeight="1">
      <c r="A136" s="85"/>
      <c r="B136" s="85"/>
      <c r="C136" s="85">
        <v>3231</v>
      </c>
      <c r="D136" s="67" t="s">
        <v>1272</v>
      </c>
      <c r="E136" s="67"/>
      <c r="F136" s="67">
        <v>0</v>
      </c>
      <c r="G136" s="67">
        <v>0</v>
      </c>
      <c r="H136" s="67"/>
      <c r="I136" s="145" t="e">
        <f t="shared" si="6"/>
        <v>#DIV/0!</v>
      </c>
      <c r="J136" s="145" t="e">
        <f t="shared" si="7"/>
        <v>#DIV/0!</v>
      </c>
    </row>
    <row r="137" spans="1:10" ht="15" customHeight="1">
      <c r="A137" s="85"/>
      <c r="B137" s="85"/>
      <c r="C137" s="85">
        <v>3232</v>
      </c>
      <c r="D137" s="67" t="s">
        <v>1503</v>
      </c>
      <c r="E137" s="67">
        <v>0</v>
      </c>
      <c r="F137" s="67">
        <v>0</v>
      </c>
      <c r="G137" s="67">
        <v>0</v>
      </c>
      <c r="H137" s="67"/>
      <c r="I137" s="145" t="e">
        <f t="shared" si="6"/>
        <v>#DIV/0!</v>
      </c>
      <c r="J137" s="145" t="e">
        <f t="shared" si="7"/>
        <v>#DIV/0!</v>
      </c>
    </row>
    <row r="138" spans="1:10" ht="15" customHeight="1">
      <c r="A138" s="85"/>
      <c r="B138" s="85"/>
      <c r="C138" s="85">
        <v>3233</v>
      </c>
      <c r="D138" s="67" t="s">
        <v>1274</v>
      </c>
      <c r="E138" s="67">
        <v>261.08</v>
      </c>
      <c r="F138" s="67">
        <v>0</v>
      </c>
      <c r="G138" s="67">
        <v>0</v>
      </c>
      <c r="H138" s="67"/>
      <c r="I138" s="145">
        <f t="shared" si="6"/>
        <v>0</v>
      </c>
      <c r="J138" s="145" t="e">
        <f t="shared" si="7"/>
        <v>#DIV/0!</v>
      </c>
    </row>
    <row r="139" spans="1:10" ht="15" customHeight="1">
      <c r="A139" s="85"/>
      <c r="B139" s="85"/>
      <c r="C139" s="85">
        <v>3234</v>
      </c>
      <c r="D139" s="67" t="s">
        <v>1275</v>
      </c>
      <c r="E139" s="67"/>
      <c r="F139" s="67">
        <v>0</v>
      </c>
      <c r="G139" s="67">
        <v>0</v>
      </c>
      <c r="H139" s="67"/>
      <c r="I139" s="145" t="e">
        <f t="shared" si="6"/>
        <v>#DIV/0!</v>
      </c>
      <c r="J139" s="145" t="e">
        <f t="shared" si="7"/>
        <v>#DIV/0!</v>
      </c>
    </row>
    <row r="140" spans="1:10" ht="15" customHeight="1">
      <c r="A140" s="85"/>
      <c r="B140" s="85"/>
      <c r="C140" s="85">
        <v>3235</v>
      </c>
      <c r="D140" s="67" t="s">
        <v>1276</v>
      </c>
      <c r="E140" s="67"/>
      <c r="F140" s="67">
        <v>0</v>
      </c>
      <c r="G140" s="67">
        <v>0</v>
      </c>
      <c r="H140" s="67"/>
      <c r="I140" s="145" t="e">
        <f t="shared" si="6"/>
        <v>#DIV/0!</v>
      </c>
      <c r="J140" s="145" t="e">
        <f t="shared" si="7"/>
        <v>#DIV/0!</v>
      </c>
    </row>
    <row r="141" spans="1:10" ht="15" customHeight="1">
      <c r="A141" s="85"/>
      <c r="B141" s="85"/>
      <c r="C141" s="85">
        <v>3237</v>
      </c>
      <c r="D141" s="67" t="s">
        <v>1278</v>
      </c>
      <c r="E141" s="67"/>
      <c r="F141" s="67"/>
      <c r="G141" s="67"/>
      <c r="H141" s="67"/>
      <c r="I141" s="145" t="e">
        <f t="shared" si="6"/>
        <v>#DIV/0!</v>
      </c>
      <c r="J141" s="145" t="e">
        <f t="shared" si="7"/>
        <v>#DIV/0!</v>
      </c>
    </row>
    <row r="142" spans="1:10" ht="15" customHeight="1">
      <c r="A142" s="85"/>
      <c r="B142" s="85"/>
      <c r="C142" s="85">
        <v>3239</v>
      </c>
      <c r="D142" s="67" t="s">
        <v>1280</v>
      </c>
      <c r="E142" s="67"/>
      <c r="F142" s="67"/>
      <c r="G142" s="67"/>
      <c r="H142" s="67"/>
      <c r="I142" s="145" t="e">
        <f t="shared" si="6"/>
        <v>#DIV/0!</v>
      </c>
      <c r="J142" s="145" t="e">
        <f t="shared" si="7"/>
        <v>#DIV/0!</v>
      </c>
    </row>
    <row r="143" spans="1:10" ht="15" customHeight="1">
      <c r="A143" s="85"/>
      <c r="B143" s="85"/>
      <c r="C143" s="85">
        <v>3293</v>
      </c>
      <c r="D143" s="67" t="s">
        <v>1297</v>
      </c>
      <c r="E143" s="67"/>
      <c r="F143" s="67"/>
      <c r="G143" s="67"/>
      <c r="H143" s="67"/>
      <c r="I143" s="145" t="e">
        <f t="shared" si="6"/>
        <v>#DIV/0!</v>
      </c>
      <c r="J143" s="145" t="e">
        <f t="shared" si="7"/>
        <v>#DIV/0!</v>
      </c>
    </row>
    <row r="144" spans="1:10" ht="15" customHeight="1">
      <c r="A144" s="85"/>
      <c r="B144" s="85"/>
      <c r="C144" s="85">
        <v>3295</v>
      </c>
      <c r="D144" s="67" t="s">
        <v>1284</v>
      </c>
      <c r="E144" s="67"/>
      <c r="F144" s="67">
        <v>0</v>
      </c>
      <c r="G144" s="67">
        <v>0</v>
      </c>
      <c r="H144" s="67"/>
      <c r="I144" s="145" t="e">
        <f t="shared" si="6"/>
        <v>#DIV/0!</v>
      </c>
      <c r="J144" s="145" t="e">
        <f t="shared" si="7"/>
        <v>#DIV/0!</v>
      </c>
    </row>
    <row r="145" spans="1:10" ht="15" customHeight="1">
      <c r="A145" s="285" t="s">
        <v>1663</v>
      </c>
      <c r="B145" s="286"/>
      <c r="C145" s="286"/>
      <c r="D145" s="287"/>
      <c r="E145" s="164">
        <f>E146</f>
        <v>33795.630000000005</v>
      </c>
      <c r="F145" s="164">
        <f>F146</f>
        <v>0</v>
      </c>
      <c r="G145" s="164">
        <f>G146</f>
        <v>0</v>
      </c>
      <c r="H145" s="164">
        <f>H146</f>
        <v>0</v>
      </c>
      <c r="I145" s="165">
        <f t="shared" si="6"/>
        <v>0</v>
      </c>
      <c r="J145" s="165" t="e">
        <f t="shared" si="7"/>
        <v>#DIV/0!</v>
      </c>
    </row>
    <row r="146" spans="1:10" ht="15" customHeight="1">
      <c r="A146" s="101">
        <v>3</v>
      </c>
      <c r="B146" s="85"/>
      <c r="C146" s="41"/>
      <c r="D146" s="41" t="s">
        <v>1356</v>
      </c>
      <c r="E146" s="64">
        <f>E147+E153</f>
        <v>33795.630000000005</v>
      </c>
      <c r="F146" s="64">
        <f>F147+F153</f>
        <v>0</v>
      </c>
      <c r="G146" s="64">
        <f>G147+G153</f>
        <v>0</v>
      </c>
      <c r="H146" s="64">
        <f>H147+H153</f>
        <v>0</v>
      </c>
      <c r="I146" s="138">
        <f t="shared" si="6"/>
        <v>0</v>
      </c>
      <c r="J146" s="138" t="e">
        <f t="shared" si="7"/>
        <v>#DIV/0!</v>
      </c>
    </row>
    <row r="147" spans="1:10" ht="15" customHeight="1">
      <c r="A147" s="85"/>
      <c r="B147" s="101">
        <v>31</v>
      </c>
      <c r="C147" s="41"/>
      <c r="D147" s="41" t="s">
        <v>1318</v>
      </c>
      <c r="E147" s="64">
        <f>SUM(E148:E152)</f>
        <v>33696.630000000005</v>
      </c>
      <c r="F147" s="64">
        <f>SUM(F148:F152)</f>
        <v>0</v>
      </c>
      <c r="G147" s="64">
        <f>SUM(G148:G152)</f>
        <v>0</v>
      </c>
      <c r="H147" s="64">
        <f>SUM(H148:H152)</f>
        <v>0</v>
      </c>
      <c r="I147" s="138">
        <f t="shared" si="6"/>
        <v>0</v>
      </c>
      <c r="J147" s="138" t="e">
        <f t="shared" si="7"/>
        <v>#DIV/0!</v>
      </c>
    </row>
    <row r="148" spans="1:10" ht="15" customHeight="1">
      <c r="A148" s="85"/>
      <c r="B148" s="85"/>
      <c r="C148" s="85">
        <v>3111</v>
      </c>
      <c r="D148" s="67" t="s">
        <v>1395</v>
      </c>
      <c r="E148" s="67">
        <v>28924.15</v>
      </c>
      <c r="F148" s="67"/>
      <c r="G148" s="67"/>
      <c r="H148" s="67"/>
      <c r="I148" s="145">
        <f t="shared" si="6"/>
        <v>0</v>
      </c>
      <c r="J148" s="145" t="e">
        <f t="shared" si="7"/>
        <v>#DIV/0!</v>
      </c>
    </row>
    <row r="149" spans="1:10" ht="15" customHeight="1">
      <c r="A149" s="85"/>
      <c r="B149" s="85"/>
      <c r="C149" s="85">
        <v>3112</v>
      </c>
      <c r="D149" s="67" t="s">
        <v>1470</v>
      </c>
      <c r="E149" s="67"/>
      <c r="F149" s="67"/>
      <c r="G149" s="67"/>
      <c r="H149" s="67"/>
      <c r="I149" s="145" t="e">
        <f t="shared" si="6"/>
        <v>#DIV/0!</v>
      </c>
      <c r="J149" s="145" t="e">
        <f t="shared" si="7"/>
        <v>#DIV/0!</v>
      </c>
    </row>
    <row r="150" spans="1:10" ht="15" customHeight="1">
      <c r="A150" s="85"/>
      <c r="B150" s="85"/>
      <c r="C150" s="85">
        <v>3121</v>
      </c>
      <c r="D150" s="67" t="s">
        <v>1293</v>
      </c>
      <c r="E150" s="67"/>
      <c r="F150" s="67"/>
      <c r="G150" s="67"/>
      <c r="H150" s="67"/>
      <c r="I150" s="145" t="e">
        <f t="shared" si="6"/>
        <v>#DIV/0!</v>
      </c>
      <c r="J150" s="145" t="e">
        <f t="shared" si="7"/>
        <v>#DIV/0!</v>
      </c>
    </row>
    <row r="151" spans="1:10" ht="15" customHeight="1">
      <c r="A151" s="85"/>
      <c r="B151" s="85"/>
      <c r="C151" s="85">
        <v>3132</v>
      </c>
      <c r="D151" s="67" t="s">
        <v>1354</v>
      </c>
      <c r="E151" s="67">
        <v>4772.4799999999996</v>
      </c>
      <c r="F151" s="67"/>
      <c r="G151" s="67"/>
      <c r="H151" s="67"/>
      <c r="I151" s="145">
        <f t="shared" si="6"/>
        <v>0</v>
      </c>
      <c r="J151" s="145" t="e">
        <f t="shared" si="7"/>
        <v>#DIV/0!</v>
      </c>
    </row>
    <row r="152" spans="1:10" ht="15" customHeight="1">
      <c r="A152" s="85"/>
      <c r="B152" s="85"/>
      <c r="C152" s="85">
        <v>3133</v>
      </c>
      <c r="D152" s="67" t="s">
        <v>1396</v>
      </c>
      <c r="E152" s="67"/>
      <c r="F152" s="67">
        <v>0</v>
      </c>
      <c r="G152" s="67">
        <v>0</v>
      </c>
      <c r="H152" s="67"/>
      <c r="I152" s="145" t="e">
        <f t="shared" si="6"/>
        <v>#DIV/0!</v>
      </c>
      <c r="J152" s="145" t="e">
        <f t="shared" si="7"/>
        <v>#DIV/0!</v>
      </c>
    </row>
    <row r="153" spans="1:10" ht="15" customHeight="1">
      <c r="A153" s="85"/>
      <c r="B153" s="101">
        <v>32</v>
      </c>
      <c r="C153" s="85"/>
      <c r="D153" s="101" t="s">
        <v>1321</v>
      </c>
      <c r="E153" s="64">
        <f>SUM(E154:E169)</f>
        <v>99</v>
      </c>
      <c r="F153" s="64">
        <f>SUM(F154:F169)</f>
        <v>0</v>
      </c>
      <c r="G153" s="64">
        <f>SUM(G154:G169)</f>
        <v>0</v>
      </c>
      <c r="H153" s="64">
        <f>SUM(H154:H169)</f>
        <v>0</v>
      </c>
      <c r="I153" s="145">
        <f t="shared" si="6"/>
        <v>0</v>
      </c>
      <c r="J153" s="145" t="e">
        <f t="shared" si="7"/>
        <v>#DIV/0!</v>
      </c>
    </row>
    <row r="154" spans="1:10" ht="15" customHeight="1">
      <c r="A154" s="85"/>
      <c r="B154" s="85"/>
      <c r="C154" s="85">
        <v>3211</v>
      </c>
      <c r="D154" s="67" t="s">
        <v>1264</v>
      </c>
      <c r="E154" s="67">
        <v>99</v>
      </c>
      <c r="F154" s="67"/>
      <c r="G154" s="67"/>
      <c r="H154" s="67"/>
      <c r="I154" s="145">
        <f t="shared" si="6"/>
        <v>0</v>
      </c>
      <c r="J154" s="145" t="e">
        <f t="shared" si="7"/>
        <v>#DIV/0!</v>
      </c>
    </row>
    <row r="155" spans="1:10" ht="15" customHeight="1">
      <c r="A155" s="85"/>
      <c r="B155" s="85"/>
      <c r="C155" s="85">
        <v>3212</v>
      </c>
      <c r="D155" s="67" t="s">
        <v>1265</v>
      </c>
      <c r="E155" s="67"/>
      <c r="F155" s="67">
        <v>0</v>
      </c>
      <c r="G155" s="67">
        <v>0</v>
      </c>
      <c r="H155" s="67"/>
      <c r="I155" s="145" t="e">
        <f t="shared" si="6"/>
        <v>#DIV/0!</v>
      </c>
      <c r="J155" s="145" t="e">
        <f t="shared" si="7"/>
        <v>#DIV/0!</v>
      </c>
    </row>
    <row r="156" spans="1:10" ht="15" customHeight="1">
      <c r="A156" s="85"/>
      <c r="B156" s="85"/>
      <c r="C156" s="85">
        <v>3213</v>
      </c>
      <c r="D156" s="67" t="s">
        <v>1266</v>
      </c>
      <c r="E156" s="67"/>
      <c r="F156" s="67">
        <v>0</v>
      </c>
      <c r="G156" s="67">
        <v>0</v>
      </c>
      <c r="H156" s="67"/>
      <c r="I156" s="145" t="e">
        <f t="shared" si="6"/>
        <v>#DIV/0!</v>
      </c>
      <c r="J156" s="145" t="e">
        <f t="shared" si="7"/>
        <v>#DIV/0!</v>
      </c>
    </row>
    <row r="157" spans="1:10" ht="15" customHeight="1">
      <c r="A157" s="85"/>
      <c r="B157" s="85"/>
      <c r="C157" s="85">
        <v>3221</v>
      </c>
      <c r="D157" s="67" t="s">
        <v>1267</v>
      </c>
      <c r="E157" s="67"/>
      <c r="F157" s="67">
        <v>0</v>
      </c>
      <c r="G157" s="67">
        <v>0</v>
      </c>
      <c r="H157" s="67"/>
      <c r="I157" s="145" t="e">
        <f t="shared" si="6"/>
        <v>#DIV/0!</v>
      </c>
      <c r="J157" s="145" t="e">
        <f t="shared" si="7"/>
        <v>#DIV/0!</v>
      </c>
    </row>
    <row r="158" spans="1:10" ht="15" customHeight="1">
      <c r="A158" s="85"/>
      <c r="B158" s="85"/>
      <c r="C158" s="85">
        <v>3222</v>
      </c>
      <c r="D158" s="67" t="s">
        <v>1268</v>
      </c>
      <c r="E158" s="67"/>
      <c r="F158" s="67">
        <v>0</v>
      </c>
      <c r="G158" s="67">
        <v>0</v>
      </c>
      <c r="H158" s="67"/>
      <c r="I158" s="145" t="e">
        <f t="shared" si="6"/>
        <v>#DIV/0!</v>
      </c>
      <c r="J158" s="145" t="e">
        <f t="shared" si="7"/>
        <v>#DIV/0!</v>
      </c>
    </row>
    <row r="159" spans="1:10" ht="15" customHeight="1">
      <c r="A159" s="85"/>
      <c r="B159" s="85"/>
      <c r="C159" s="85">
        <v>3223</v>
      </c>
      <c r="D159" s="67" t="s">
        <v>1269</v>
      </c>
      <c r="E159" s="67"/>
      <c r="F159" s="67">
        <v>0</v>
      </c>
      <c r="G159" s="67">
        <v>0</v>
      </c>
      <c r="H159" s="67"/>
      <c r="I159" s="145" t="e">
        <f t="shared" si="6"/>
        <v>#DIV/0!</v>
      </c>
      <c r="J159" s="145" t="e">
        <f t="shared" si="7"/>
        <v>#DIV/0!</v>
      </c>
    </row>
    <row r="160" spans="1:10" ht="15" customHeight="1">
      <c r="A160" s="85"/>
      <c r="B160" s="85"/>
      <c r="C160" s="85">
        <v>3224</v>
      </c>
      <c r="D160" s="67" t="s">
        <v>1270</v>
      </c>
      <c r="E160" s="67"/>
      <c r="F160" s="67">
        <v>0</v>
      </c>
      <c r="G160" s="67">
        <v>0</v>
      </c>
      <c r="H160" s="67"/>
      <c r="I160" s="145" t="e">
        <f t="shared" si="6"/>
        <v>#DIV/0!</v>
      </c>
      <c r="J160" s="145" t="e">
        <f t="shared" si="7"/>
        <v>#DIV/0!</v>
      </c>
    </row>
    <row r="161" spans="1:11" ht="15" customHeight="1">
      <c r="A161" s="85"/>
      <c r="B161" s="85"/>
      <c r="C161" s="85">
        <v>3231</v>
      </c>
      <c r="D161" s="67" t="s">
        <v>1272</v>
      </c>
      <c r="E161" s="67"/>
      <c r="F161" s="67">
        <v>0</v>
      </c>
      <c r="G161" s="67">
        <v>0</v>
      </c>
      <c r="H161" s="67"/>
      <c r="I161" s="145" t="e">
        <f t="shared" si="6"/>
        <v>#DIV/0!</v>
      </c>
      <c r="J161" s="145" t="e">
        <f t="shared" si="7"/>
        <v>#DIV/0!</v>
      </c>
    </row>
    <row r="162" spans="1:11" ht="15" customHeight="1">
      <c r="A162" s="85"/>
      <c r="B162" s="85"/>
      <c r="C162" s="85">
        <v>3232</v>
      </c>
      <c r="D162" s="67" t="s">
        <v>1503</v>
      </c>
      <c r="E162" s="67"/>
      <c r="F162" s="67">
        <v>0</v>
      </c>
      <c r="G162" s="67">
        <v>0</v>
      </c>
      <c r="H162" s="67"/>
      <c r="I162" s="145" t="e">
        <f t="shared" si="6"/>
        <v>#DIV/0!</v>
      </c>
      <c r="J162" s="145" t="e">
        <f t="shared" si="7"/>
        <v>#DIV/0!</v>
      </c>
    </row>
    <row r="163" spans="1:11" ht="15" customHeight="1">
      <c r="A163" s="85"/>
      <c r="B163" s="85"/>
      <c r="C163" s="85">
        <v>3233</v>
      </c>
      <c r="D163" s="67" t="s">
        <v>1274</v>
      </c>
      <c r="E163" s="67"/>
      <c r="F163" s="67">
        <v>0</v>
      </c>
      <c r="G163" s="67">
        <v>0</v>
      </c>
      <c r="H163" s="67"/>
      <c r="I163" s="145" t="e">
        <f t="shared" si="6"/>
        <v>#DIV/0!</v>
      </c>
      <c r="J163" s="145" t="e">
        <f t="shared" si="7"/>
        <v>#DIV/0!</v>
      </c>
    </row>
    <row r="164" spans="1:11" ht="15" customHeight="1">
      <c r="A164" s="85"/>
      <c r="B164" s="85"/>
      <c r="C164" s="85">
        <v>3234</v>
      </c>
      <c r="D164" s="67" t="s">
        <v>1275</v>
      </c>
      <c r="E164" s="67"/>
      <c r="F164" s="67">
        <v>0</v>
      </c>
      <c r="G164" s="67">
        <v>0</v>
      </c>
      <c r="H164" s="67"/>
      <c r="I164" s="145" t="e">
        <f t="shared" si="6"/>
        <v>#DIV/0!</v>
      </c>
      <c r="J164" s="145" t="e">
        <f t="shared" si="7"/>
        <v>#DIV/0!</v>
      </c>
    </row>
    <row r="165" spans="1:11" ht="15" customHeight="1">
      <c r="A165" s="85"/>
      <c r="B165" s="85"/>
      <c r="C165" s="85">
        <v>3235</v>
      </c>
      <c r="D165" s="67" t="s">
        <v>1276</v>
      </c>
      <c r="E165" s="67"/>
      <c r="F165" s="67">
        <v>0</v>
      </c>
      <c r="G165" s="67">
        <v>0</v>
      </c>
      <c r="H165" s="67"/>
      <c r="I165" s="145" t="e">
        <f t="shared" si="6"/>
        <v>#DIV/0!</v>
      </c>
      <c r="J165" s="145" t="e">
        <f t="shared" si="7"/>
        <v>#DIV/0!</v>
      </c>
    </row>
    <row r="166" spans="1:11" ht="15" customHeight="1">
      <c r="A166" s="85"/>
      <c r="B166" s="85"/>
      <c r="C166" s="85">
        <v>3237</v>
      </c>
      <c r="D166" s="67" t="s">
        <v>1278</v>
      </c>
      <c r="E166" s="67"/>
      <c r="F166" s="67"/>
      <c r="G166" s="67"/>
      <c r="H166" s="67"/>
      <c r="I166" s="145" t="e">
        <f t="shared" si="6"/>
        <v>#DIV/0!</v>
      </c>
      <c r="J166" s="145" t="e">
        <f t="shared" si="7"/>
        <v>#DIV/0!</v>
      </c>
    </row>
    <row r="167" spans="1:11" ht="15" customHeight="1">
      <c r="A167" s="85"/>
      <c r="B167" s="85"/>
      <c r="C167" s="85">
        <v>3239</v>
      </c>
      <c r="D167" s="67" t="s">
        <v>1280</v>
      </c>
      <c r="E167" s="67"/>
      <c r="F167" s="67"/>
      <c r="G167" s="67"/>
      <c r="H167" s="67"/>
      <c r="I167" s="145" t="e">
        <f t="shared" si="6"/>
        <v>#DIV/0!</v>
      </c>
      <c r="J167" s="145" t="e">
        <f t="shared" si="7"/>
        <v>#DIV/0!</v>
      </c>
    </row>
    <row r="168" spans="1:11" ht="15" customHeight="1">
      <c r="A168" s="85"/>
      <c r="B168" s="85"/>
      <c r="C168" s="85">
        <v>3293</v>
      </c>
      <c r="D168" s="67" t="s">
        <v>1297</v>
      </c>
      <c r="E168" s="67"/>
      <c r="F168" s="67"/>
      <c r="G168" s="67"/>
      <c r="H168" s="67"/>
      <c r="I168" s="145" t="e">
        <f t="shared" si="6"/>
        <v>#DIV/0!</v>
      </c>
      <c r="J168" s="145" t="e">
        <f t="shared" si="7"/>
        <v>#DIV/0!</v>
      </c>
    </row>
    <row r="169" spans="1:11" ht="15" customHeight="1">
      <c r="A169" s="85"/>
      <c r="B169" s="85"/>
      <c r="C169" s="85">
        <v>3295</v>
      </c>
      <c r="D169" s="67" t="s">
        <v>1284</v>
      </c>
      <c r="E169" s="67"/>
      <c r="F169" s="67">
        <v>0</v>
      </c>
      <c r="G169" s="67">
        <v>0</v>
      </c>
      <c r="H169" s="67"/>
      <c r="I169" s="145" t="e">
        <f t="shared" si="6"/>
        <v>#DIV/0!</v>
      </c>
      <c r="J169" s="145" t="e">
        <f t="shared" si="7"/>
        <v>#DIV/0!</v>
      </c>
    </row>
    <row r="170" spans="1:11" ht="15" customHeight="1">
      <c r="A170" s="285" t="s">
        <v>1664</v>
      </c>
      <c r="B170" s="286"/>
      <c r="C170" s="286"/>
      <c r="D170" s="287"/>
      <c r="E170" s="164">
        <f>E171+E205</f>
        <v>20657.61</v>
      </c>
      <c r="F170" s="164">
        <f>F171+F205</f>
        <v>34125</v>
      </c>
      <c r="G170" s="164">
        <f>G171+G205</f>
        <v>35125</v>
      </c>
      <c r="H170" s="164">
        <f>H171+H205</f>
        <v>15685.62</v>
      </c>
      <c r="I170" s="165">
        <f t="shared" si="6"/>
        <v>75.931436405276315</v>
      </c>
      <c r="J170" s="165">
        <f t="shared" si="7"/>
        <v>44.656569395017797</v>
      </c>
    </row>
    <row r="171" spans="1:11" ht="15" customHeight="1">
      <c r="A171" s="101">
        <v>3</v>
      </c>
      <c r="B171" s="85"/>
      <c r="C171" s="41"/>
      <c r="D171" s="41" t="s">
        <v>1356</v>
      </c>
      <c r="E171" s="64">
        <f>E172+E178+E195+E197+E203</f>
        <v>14386.609999999999</v>
      </c>
      <c r="F171" s="64">
        <f>F172+F178+F195+F197+F199+F203</f>
        <v>34125</v>
      </c>
      <c r="G171" s="64">
        <f>G172+G178+G195+G197+G199+G203</f>
        <v>35125</v>
      </c>
      <c r="H171" s="64">
        <f>H172+H178+H195+H197+H199+H203</f>
        <v>15360.62</v>
      </c>
      <c r="I171" s="138">
        <f t="shared" si="6"/>
        <v>106.77025372898829</v>
      </c>
      <c r="J171" s="138">
        <f t="shared" si="7"/>
        <v>43.731302491103207</v>
      </c>
    </row>
    <row r="172" spans="1:11" ht="15" customHeight="1">
      <c r="A172" s="85"/>
      <c r="B172" s="101">
        <v>31</v>
      </c>
      <c r="C172" s="41"/>
      <c r="D172" s="41" t="s">
        <v>1318</v>
      </c>
      <c r="E172" s="64">
        <f>SUM(E173:E177)</f>
        <v>12515.259999999998</v>
      </c>
      <c r="F172" s="64">
        <f>SUM(F173:F177)</f>
        <v>29125</v>
      </c>
      <c r="G172" s="64">
        <f>SUM(G173:G177)</f>
        <v>29125</v>
      </c>
      <c r="H172" s="64">
        <f>SUM(H173:H177)</f>
        <v>14012.880000000001</v>
      </c>
      <c r="I172" s="138">
        <f t="shared" si="6"/>
        <v>111.96635147811553</v>
      </c>
      <c r="J172" s="138">
        <f t="shared" si="7"/>
        <v>48.112892703862663</v>
      </c>
    </row>
    <row r="173" spans="1:11" ht="15" customHeight="1">
      <c r="A173" s="85"/>
      <c r="B173" s="85"/>
      <c r="C173" s="85">
        <v>3111</v>
      </c>
      <c r="D173" s="67" t="s">
        <v>1395</v>
      </c>
      <c r="E173" s="67">
        <v>10742.71</v>
      </c>
      <c r="F173" s="67">
        <v>25000</v>
      </c>
      <c r="G173" s="67">
        <v>25000</v>
      </c>
      <c r="H173" s="67">
        <v>12028.25</v>
      </c>
      <c r="I173" s="145">
        <f t="shared" si="6"/>
        <v>111.96662667055148</v>
      </c>
      <c r="J173" s="145">
        <f t="shared" si="7"/>
        <v>48.113</v>
      </c>
      <c r="K173" s="57">
        <v>1226</v>
      </c>
    </row>
    <row r="174" spans="1:11" ht="15" customHeight="1">
      <c r="A174" s="85"/>
      <c r="B174" s="85"/>
      <c r="C174" s="85">
        <v>3112</v>
      </c>
      <c r="D174" s="67" t="s">
        <v>1470</v>
      </c>
      <c r="E174" s="67"/>
      <c r="F174" s="67"/>
      <c r="G174" s="67"/>
      <c r="H174" s="67"/>
      <c r="I174" s="145" t="e">
        <f t="shared" si="6"/>
        <v>#DIV/0!</v>
      </c>
      <c r="J174" s="145" t="e">
        <f t="shared" si="7"/>
        <v>#DIV/0!</v>
      </c>
    </row>
    <row r="175" spans="1:11" ht="15" customHeight="1">
      <c r="A175" s="85"/>
      <c r="B175" s="85"/>
      <c r="C175" s="85">
        <v>3121</v>
      </c>
      <c r="D175" s="67" t="s">
        <v>1293</v>
      </c>
      <c r="E175" s="67"/>
      <c r="F175" s="67"/>
      <c r="G175" s="67"/>
      <c r="H175" s="67"/>
      <c r="I175" s="145" t="e">
        <f t="shared" si="6"/>
        <v>#DIV/0!</v>
      </c>
      <c r="J175" s="145" t="e">
        <f t="shared" si="7"/>
        <v>#DIV/0!</v>
      </c>
    </row>
    <row r="176" spans="1:11" ht="15" customHeight="1">
      <c r="A176" s="85"/>
      <c r="B176" s="85"/>
      <c r="C176" s="85">
        <v>3132</v>
      </c>
      <c r="D176" s="67" t="s">
        <v>1354</v>
      </c>
      <c r="E176" s="67">
        <v>1772.55</v>
      </c>
      <c r="F176" s="67">
        <v>4125</v>
      </c>
      <c r="G176" s="67">
        <v>4125</v>
      </c>
      <c r="H176" s="67">
        <v>1984.63</v>
      </c>
      <c r="I176" s="145">
        <f t="shared" si="6"/>
        <v>111.96468364785197</v>
      </c>
      <c r="J176" s="145">
        <f t="shared" si="7"/>
        <v>48.112242424242432</v>
      </c>
      <c r="K176" s="57">
        <v>202</v>
      </c>
    </row>
    <row r="177" spans="1:10" ht="15" customHeight="1">
      <c r="A177" s="85"/>
      <c r="B177" s="85"/>
      <c r="C177" s="85">
        <v>3133</v>
      </c>
      <c r="D177" s="67" t="s">
        <v>1396</v>
      </c>
      <c r="E177" s="67"/>
      <c r="F177" s="67">
        <v>0</v>
      </c>
      <c r="G177" s="67">
        <v>0</v>
      </c>
      <c r="H177" s="67"/>
      <c r="I177" s="145" t="e">
        <f t="shared" si="6"/>
        <v>#DIV/0!</v>
      </c>
      <c r="J177" s="145" t="e">
        <f t="shared" si="7"/>
        <v>#DIV/0!</v>
      </c>
    </row>
    <row r="178" spans="1:10" ht="15" customHeight="1">
      <c r="A178" s="85"/>
      <c r="B178" s="101">
        <v>32</v>
      </c>
      <c r="C178" s="85"/>
      <c r="D178" s="101" t="s">
        <v>1321</v>
      </c>
      <c r="E178" s="64">
        <f>SUM(E179:E194)</f>
        <v>1871.3500000000001</v>
      </c>
      <c r="F178" s="64">
        <f>SUM(F179:F194)</f>
        <v>5000</v>
      </c>
      <c r="G178" s="64">
        <f>SUM(G179:G194)</f>
        <v>6000</v>
      </c>
      <c r="H178" s="64">
        <f>SUM(H179:H194)</f>
        <v>1347.74</v>
      </c>
      <c r="I178" s="145">
        <f t="shared" si="6"/>
        <v>72.01966494776498</v>
      </c>
      <c r="J178" s="145">
        <f t="shared" si="7"/>
        <v>22.462333333333333</v>
      </c>
    </row>
    <row r="179" spans="1:10" ht="15" customHeight="1">
      <c r="A179" s="85"/>
      <c r="B179" s="85"/>
      <c r="C179" s="85">
        <v>3211</v>
      </c>
      <c r="D179" s="67" t="s">
        <v>1264</v>
      </c>
      <c r="E179" s="67">
        <v>1278.01</v>
      </c>
      <c r="F179" s="67">
        <v>3000</v>
      </c>
      <c r="G179" s="67">
        <v>3000</v>
      </c>
      <c r="H179" s="67">
        <v>590.5</v>
      </c>
      <c r="I179" s="145">
        <f t="shared" si="6"/>
        <v>46.2046462860228</v>
      </c>
      <c r="J179" s="145">
        <f t="shared" si="7"/>
        <v>19.683333333333334</v>
      </c>
    </row>
    <row r="180" spans="1:10" ht="15" customHeight="1">
      <c r="A180" s="85"/>
      <c r="B180" s="85"/>
      <c r="C180" s="85">
        <v>3212</v>
      </c>
      <c r="D180" s="67" t="s">
        <v>1265</v>
      </c>
      <c r="E180" s="67">
        <v>31.47</v>
      </c>
      <c r="F180" s="67"/>
      <c r="G180" s="67"/>
      <c r="H180" s="67"/>
      <c r="I180" s="145">
        <f t="shared" si="6"/>
        <v>0</v>
      </c>
      <c r="J180" s="145" t="e">
        <f t="shared" si="7"/>
        <v>#DIV/0!</v>
      </c>
    </row>
    <row r="181" spans="1:10" ht="15" customHeight="1">
      <c r="A181" s="85"/>
      <c r="B181" s="85"/>
      <c r="C181" s="85">
        <v>3213</v>
      </c>
      <c r="D181" s="67" t="s">
        <v>1266</v>
      </c>
      <c r="E181" s="67">
        <v>463.68</v>
      </c>
      <c r="F181" s="67"/>
      <c r="G181" s="67">
        <v>1000</v>
      </c>
      <c r="H181" s="67">
        <v>757.24</v>
      </c>
      <c r="I181" s="145">
        <f t="shared" si="6"/>
        <v>163.31090407177365</v>
      </c>
      <c r="J181" s="145">
        <f t="shared" si="7"/>
        <v>75.724000000000004</v>
      </c>
    </row>
    <row r="182" spans="1:10" ht="15" customHeight="1">
      <c r="A182" s="85"/>
      <c r="B182" s="85"/>
      <c r="C182" s="85">
        <v>3221</v>
      </c>
      <c r="D182" s="67" t="s">
        <v>1267</v>
      </c>
      <c r="E182" s="67"/>
      <c r="F182" s="67"/>
      <c r="G182" s="67"/>
      <c r="H182" s="67"/>
      <c r="I182" s="145" t="e">
        <f t="shared" si="6"/>
        <v>#DIV/0!</v>
      </c>
      <c r="J182" s="145" t="e">
        <f t="shared" si="7"/>
        <v>#DIV/0!</v>
      </c>
    </row>
    <row r="183" spans="1:10" ht="15" customHeight="1">
      <c r="A183" s="85"/>
      <c r="B183" s="85"/>
      <c r="C183" s="85">
        <v>3222</v>
      </c>
      <c r="D183" s="67" t="s">
        <v>1268</v>
      </c>
      <c r="E183" s="67"/>
      <c r="F183" s="67">
        <v>0</v>
      </c>
      <c r="G183" s="67">
        <v>0</v>
      </c>
      <c r="H183" s="67"/>
      <c r="I183" s="145" t="e">
        <f t="shared" si="6"/>
        <v>#DIV/0!</v>
      </c>
      <c r="J183" s="145" t="e">
        <f t="shared" si="7"/>
        <v>#DIV/0!</v>
      </c>
    </row>
    <row r="184" spans="1:10" ht="15" customHeight="1">
      <c r="A184" s="85"/>
      <c r="B184" s="85"/>
      <c r="C184" s="85">
        <v>3223</v>
      </c>
      <c r="D184" s="67" t="s">
        <v>1269</v>
      </c>
      <c r="E184" s="67"/>
      <c r="F184" s="67">
        <v>0</v>
      </c>
      <c r="G184" s="67">
        <v>0</v>
      </c>
      <c r="H184" s="67"/>
      <c r="I184" s="145" t="e">
        <f t="shared" si="6"/>
        <v>#DIV/0!</v>
      </c>
      <c r="J184" s="145" t="e">
        <f t="shared" si="7"/>
        <v>#DIV/0!</v>
      </c>
    </row>
    <row r="185" spans="1:10" ht="15" customHeight="1">
      <c r="A185" s="85"/>
      <c r="B185" s="85"/>
      <c r="C185" s="85">
        <v>3224</v>
      </c>
      <c r="D185" s="67" t="s">
        <v>1270</v>
      </c>
      <c r="E185" s="67"/>
      <c r="F185" s="67">
        <v>0</v>
      </c>
      <c r="G185" s="67">
        <v>0</v>
      </c>
      <c r="H185" s="67"/>
      <c r="I185" s="145" t="e">
        <f t="shared" si="6"/>
        <v>#DIV/0!</v>
      </c>
      <c r="J185" s="145" t="e">
        <f t="shared" si="7"/>
        <v>#DIV/0!</v>
      </c>
    </row>
    <row r="186" spans="1:10" ht="15" customHeight="1">
      <c r="A186" s="85"/>
      <c r="B186" s="85"/>
      <c r="C186" s="85">
        <v>3231</v>
      </c>
      <c r="D186" s="67" t="s">
        <v>1272</v>
      </c>
      <c r="E186" s="67"/>
      <c r="F186" s="67">
        <v>0</v>
      </c>
      <c r="G186" s="67">
        <v>0</v>
      </c>
      <c r="H186" s="67"/>
      <c r="I186" s="145" t="e">
        <f t="shared" si="6"/>
        <v>#DIV/0!</v>
      </c>
      <c r="J186" s="145" t="e">
        <f t="shared" si="7"/>
        <v>#DIV/0!</v>
      </c>
    </row>
    <row r="187" spans="1:10" ht="15" customHeight="1">
      <c r="A187" s="85"/>
      <c r="B187" s="85"/>
      <c r="C187" s="85">
        <v>3232</v>
      </c>
      <c r="D187" s="67" t="s">
        <v>1503</v>
      </c>
      <c r="E187" s="67">
        <v>0</v>
      </c>
      <c r="F187" s="67">
        <v>0</v>
      </c>
      <c r="G187" s="67">
        <v>0</v>
      </c>
      <c r="H187" s="67"/>
      <c r="I187" s="145" t="e">
        <f t="shared" si="6"/>
        <v>#DIV/0!</v>
      </c>
      <c r="J187" s="145" t="e">
        <f t="shared" si="7"/>
        <v>#DIV/0!</v>
      </c>
    </row>
    <row r="188" spans="1:10" ht="15" customHeight="1">
      <c r="A188" s="85"/>
      <c r="B188" s="85"/>
      <c r="C188" s="85">
        <v>3233</v>
      </c>
      <c r="D188" s="67" t="s">
        <v>1274</v>
      </c>
      <c r="E188" s="67">
        <v>98.19</v>
      </c>
      <c r="F188" s="67">
        <v>0</v>
      </c>
      <c r="G188" s="67">
        <v>0</v>
      </c>
      <c r="H188" s="67"/>
      <c r="I188" s="145">
        <f t="shared" si="6"/>
        <v>0</v>
      </c>
      <c r="J188" s="145" t="e">
        <f t="shared" si="7"/>
        <v>#DIV/0!</v>
      </c>
    </row>
    <row r="189" spans="1:10" ht="15" customHeight="1">
      <c r="A189" s="85"/>
      <c r="B189" s="85"/>
      <c r="C189" s="85">
        <v>3234</v>
      </c>
      <c r="D189" s="67" t="s">
        <v>1275</v>
      </c>
      <c r="E189" s="67"/>
      <c r="F189" s="67">
        <v>0</v>
      </c>
      <c r="G189" s="67">
        <v>0</v>
      </c>
      <c r="H189" s="67"/>
      <c r="I189" s="145" t="e">
        <f t="shared" si="6"/>
        <v>#DIV/0!</v>
      </c>
      <c r="J189" s="145" t="e">
        <f t="shared" si="7"/>
        <v>#DIV/0!</v>
      </c>
    </row>
    <row r="190" spans="1:10" ht="15" customHeight="1">
      <c r="A190" s="85"/>
      <c r="B190" s="85"/>
      <c r="C190" s="85">
        <v>3235</v>
      </c>
      <c r="D190" s="67" t="s">
        <v>1276</v>
      </c>
      <c r="E190" s="67"/>
      <c r="F190" s="67">
        <v>0</v>
      </c>
      <c r="G190" s="67">
        <v>0</v>
      </c>
      <c r="H190" s="67"/>
      <c r="I190" s="145" t="e">
        <f t="shared" si="6"/>
        <v>#DIV/0!</v>
      </c>
      <c r="J190" s="145" t="e">
        <f t="shared" si="7"/>
        <v>#DIV/0!</v>
      </c>
    </row>
    <row r="191" spans="1:10" ht="15" customHeight="1">
      <c r="A191" s="85"/>
      <c r="B191" s="85"/>
      <c r="C191" s="85">
        <v>3237</v>
      </c>
      <c r="D191" s="67" t="s">
        <v>1278</v>
      </c>
      <c r="E191" s="67"/>
      <c r="F191" s="67"/>
      <c r="G191" s="67"/>
      <c r="H191" s="67"/>
      <c r="I191" s="145" t="e">
        <f t="shared" si="6"/>
        <v>#DIV/0!</v>
      </c>
      <c r="J191" s="145" t="e">
        <f t="shared" si="7"/>
        <v>#DIV/0!</v>
      </c>
    </row>
    <row r="192" spans="1:10" ht="15" customHeight="1">
      <c r="A192" s="85"/>
      <c r="B192" s="85"/>
      <c r="C192" s="85">
        <v>3239</v>
      </c>
      <c r="D192" s="67" t="s">
        <v>1280</v>
      </c>
      <c r="E192" s="67"/>
      <c r="F192" s="67">
        <v>2000</v>
      </c>
      <c r="G192" s="67">
        <v>2000</v>
      </c>
      <c r="H192" s="67"/>
      <c r="I192" s="145" t="e">
        <f t="shared" si="6"/>
        <v>#DIV/0!</v>
      </c>
      <c r="J192" s="145">
        <f t="shared" si="7"/>
        <v>0</v>
      </c>
    </row>
    <row r="193" spans="1:10" ht="15" customHeight="1">
      <c r="A193" s="85"/>
      <c r="B193" s="85"/>
      <c r="C193" s="85">
        <v>3293</v>
      </c>
      <c r="D193" s="67" t="s">
        <v>1297</v>
      </c>
      <c r="E193" s="67"/>
      <c r="F193" s="67"/>
      <c r="G193" s="67"/>
      <c r="H193" s="67"/>
      <c r="I193" s="145" t="e">
        <f t="shared" si="6"/>
        <v>#DIV/0!</v>
      </c>
      <c r="J193" s="145" t="e">
        <f t="shared" si="7"/>
        <v>#DIV/0!</v>
      </c>
    </row>
    <row r="194" spans="1:10" ht="15" customHeight="1">
      <c r="A194" s="85"/>
      <c r="B194" s="85"/>
      <c r="C194" s="85">
        <v>3295</v>
      </c>
      <c r="D194" s="67" t="s">
        <v>1284</v>
      </c>
      <c r="E194" s="67"/>
      <c r="F194" s="67">
        <v>0</v>
      </c>
      <c r="G194" s="67">
        <v>0</v>
      </c>
      <c r="H194" s="67"/>
      <c r="I194" s="145" t="e">
        <f t="shared" si="6"/>
        <v>#DIV/0!</v>
      </c>
      <c r="J194" s="145" t="e">
        <f t="shared" si="7"/>
        <v>#DIV/0!</v>
      </c>
    </row>
    <row r="195" spans="1:10" ht="15" customHeight="1">
      <c r="A195" s="85"/>
      <c r="B195" s="101">
        <v>34</v>
      </c>
      <c r="C195" s="85"/>
      <c r="D195" s="101" t="s">
        <v>1341</v>
      </c>
      <c r="E195" s="64">
        <f>E196</f>
        <v>0</v>
      </c>
      <c r="F195" s="64">
        <f>F196</f>
        <v>0</v>
      </c>
      <c r="G195" s="64">
        <f>G196</f>
        <v>0</v>
      </c>
      <c r="H195" s="64">
        <f>H196</f>
        <v>0</v>
      </c>
      <c r="I195" s="145" t="e">
        <f t="shared" si="6"/>
        <v>#DIV/0!</v>
      </c>
      <c r="J195" s="145" t="e">
        <f t="shared" si="7"/>
        <v>#DIV/0!</v>
      </c>
    </row>
    <row r="196" spans="1:10" ht="15.75" customHeight="1">
      <c r="A196" s="85"/>
      <c r="B196" s="85"/>
      <c r="C196" s="85">
        <v>3432</v>
      </c>
      <c r="D196" s="141" t="s">
        <v>1298</v>
      </c>
      <c r="E196" s="67"/>
      <c r="F196" s="67">
        <v>0</v>
      </c>
      <c r="G196" s="67">
        <v>0</v>
      </c>
      <c r="H196" s="67"/>
      <c r="I196" s="145" t="e">
        <f t="shared" si="6"/>
        <v>#DIV/0!</v>
      </c>
      <c r="J196" s="145" t="e">
        <f t="shared" si="7"/>
        <v>#DIV/0!</v>
      </c>
    </row>
    <row r="197" spans="1:10" ht="15.75" customHeight="1">
      <c r="A197" s="85"/>
      <c r="B197" s="101">
        <v>35</v>
      </c>
      <c r="C197" s="85"/>
      <c r="D197" s="101" t="s">
        <v>1549</v>
      </c>
      <c r="E197" s="64">
        <f>E198</f>
        <v>0</v>
      </c>
      <c r="F197" s="64">
        <f>F198</f>
        <v>0</v>
      </c>
      <c r="G197" s="64">
        <f>G198</f>
        <v>0</v>
      </c>
      <c r="H197" s="64">
        <f>H198</f>
        <v>0</v>
      </c>
      <c r="I197" s="145" t="e">
        <f t="shared" si="6"/>
        <v>#DIV/0!</v>
      </c>
      <c r="J197" s="145" t="e">
        <f t="shared" si="7"/>
        <v>#DIV/0!</v>
      </c>
    </row>
    <row r="198" spans="1:10" ht="15" customHeight="1">
      <c r="A198" s="85"/>
      <c r="B198" s="85"/>
      <c r="C198" s="85">
        <v>3531</v>
      </c>
      <c r="D198" s="67" t="s">
        <v>1527</v>
      </c>
      <c r="E198" s="67"/>
      <c r="F198" s="67">
        <v>0</v>
      </c>
      <c r="G198" s="67">
        <v>0</v>
      </c>
      <c r="H198" s="67"/>
      <c r="I198" s="145" t="e">
        <f t="shared" ref="I198:I261" si="8">H198/E198*100</f>
        <v>#DIV/0!</v>
      </c>
      <c r="J198" s="145" t="e">
        <f t="shared" ref="J198:J261" si="9">H198/G198*100</f>
        <v>#DIV/0!</v>
      </c>
    </row>
    <row r="199" spans="1:10" ht="15" customHeight="1">
      <c r="A199" s="85"/>
      <c r="B199" s="101">
        <v>36</v>
      </c>
      <c r="C199" s="85"/>
      <c r="D199" s="101" t="s">
        <v>1389</v>
      </c>
      <c r="E199" s="64">
        <f>SUM(E200:E202)</f>
        <v>0</v>
      </c>
      <c r="F199" s="64">
        <f>SUM(F200:F202)</f>
        <v>0</v>
      </c>
      <c r="G199" s="64">
        <f>SUM(G200:G202)</f>
        <v>0</v>
      </c>
      <c r="H199" s="64">
        <f>SUM(H200:H202)</f>
        <v>0</v>
      </c>
      <c r="I199" s="145" t="e">
        <f t="shared" si="8"/>
        <v>#DIV/0!</v>
      </c>
      <c r="J199" s="145" t="e">
        <f t="shared" si="9"/>
        <v>#DIV/0!</v>
      </c>
    </row>
    <row r="200" spans="1:10" ht="15" customHeight="1">
      <c r="A200" s="85"/>
      <c r="B200" s="85"/>
      <c r="C200" s="85">
        <v>3611</v>
      </c>
      <c r="D200" s="67" t="s">
        <v>1528</v>
      </c>
      <c r="E200" s="67"/>
      <c r="F200" s="67">
        <v>0</v>
      </c>
      <c r="G200" s="67">
        <v>0</v>
      </c>
      <c r="H200" s="67"/>
      <c r="I200" s="145" t="e">
        <f t="shared" si="8"/>
        <v>#DIV/0!</v>
      </c>
      <c r="J200" s="145" t="e">
        <f t="shared" si="9"/>
        <v>#DIV/0!</v>
      </c>
    </row>
    <row r="201" spans="1:10" ht="15" customHeight="1">
      <c r="A201" s="85"/>
      <c r="B201" s="85"/>
      <c r="C201" s="85">
        <v>3693</v>
      </c>
      <c r="D201" s="67" t="s">
        <v>1542</v>
      </c>
      <c r="E201" s="67"/>
      <c r="F201" s="67">
        <v>0</v>
      </c>
      <c r="G201" s="67">
        <v>0</v>
      </c>
      <c r="H201" s="67"/>
      <c r="I201" s="145" t="e">
        <f t="shared" si="8"/>
        <v>#DIV/0!</v>
      </c>
      <c r="J201" s="145" t="e">
        <f t="shared" si="9"/>
        <v>#DIV/0!</v>
      </c>
    </row>
    <row r="202" spans="1:10" ht="15" customHeight="1">
      <c r="A202" s="85"/>
      <c r="B202" s="85"/>
      <c r="C202" s="85">
        <v>3694</v>
      </c>
      <c r="D202" s="67" t="s">
        <v>1543</v>
      </c>
      <c r="E202" s="67"/>
      <c r="F202" s="67">
        <v>0</v>
      </c>
      <c r="G202" s="67">
        <v>0</v>
      </c>
      <c r="H202" s="67"/>
      <c r="I202" s="145" t="e">
        <f t="shared" si="8"/>
        <v>#DIV/0!</v>
      </c>
      <c r="J202" s="145" t="e">
        <f t="shared" si="9"/>
        <v>#DIV/0!</v>
      </c>
    </row>
    <row r="203" spans="1:10" ht="15" customHeight="1">
      <c r="A203" s="85"/>
      <c r="B203" s="101">
        <v>38</v>
      </c>
      <c r="C203" s="85"/>
      <c r="D203" s="101" t="s">
        <v>1350</v>
      </c>
      <c r="E203" s="64">
        <f>E204</f>
        <v>0</v>
      </c>
      <c r="F203" s="64">
        <f>F204</f>
        <v>0</v>
      </c>
      <c r="G203" s="64">
        <f>G204</f>
        <v>0</v>
      </c>
      <c r="H203" s="64">
        <f>H204</f>
        <v>0</v>
      </c>
      <c r="I203" s="145" t="e">
        <f t="shared" si="8"/>
        <v>#DIV/0!</v>
      </c>
      <c r="J203" s="145" t="e">
        <f t="shared" si="9"/>
        <v>#DIV/0!</v>
      </c>
    </row>
    <row r="204" spans="1:10" ht="15" customHeight="1">
      <c r="A204" s="85"/>
      <c r="B204" s="85"/>
      <c r="C204" s="85">
        <v>3813</v>
      </c>
      <c r="D204" s="67" t="s">
        <v>1529</v>
      </c>
      <c r="E204" s="67"/>
      <c r="F204" s="67">
        <v>0</v>
      </c>
      <c r="G204" s="67">
        <v>0</v>
      </c>
      <c r="H204" s="67"/>
      <c r="I204" s="145" t="e">
        <f t="shared" si="8"/>
        <v>#DIV/0!</v>
      </c>
      <c r="J204" s="145" t="e">
        <f t="shared" si="9"/>
        <v>#DIV/0!</v>
      </c>
    </row>
    <row r="205" spans="1:10" ht="15" customHeight="1">
      <c r="A205" s="101">
        <v>4</v>
      </c>
      <c r="B205" s="85"/>
      <c r="C205" s="85"/>
      <c r="D205" s="101" t="s">
        <v>1343</v>
      </c>
      <c r="E205" s="64">
        <f>E206+E208</f>
        <v>6271</v>
      </c>
      <c r="F205" s="64">
        <f>F206+F208</f>
        <v>0</v>
      </c>
      <c r="G205" s="64">
        <f>G206+G208</f>
        <v>0</v>
      </c>
      <c r="H205" s="64">
        <f>H206+H208</f>
        <v>325</v>
      </c>
      <c r="I205" s="145">
        <f t="shared" si="8"/>
        <v>5.1825865093286554</v>
      </c>
      <c r="J205" s="145" t="e">
        <f t="shared" si="9"/>
        <v>#DIV/0!</v>
      </c>
    </row>
    <row r="206" spans="1:10" ht="15" customHeight="1">
      <c r="A206" s="85"/>
      <c r="B206" s="101">
        <v>41</v>
      </c>
      <c r="C206" s="85"/>
      <c r="D206" s="101" t="s">
        <v>1353</v>
      </c>
      <c r="E206" s="64">
        <f>E207</f>
        <v>2388.5</v>
      </c>
      <c r="F206" s="64">
        <f>F207</f>
        <v>0</v>
      </c>
      <c r="G206" s="64">
        <f>G207</f>
        <v>0</v>
      </c>
      <c r="H206" s="64">
        <f>H207</f>
        <v>0</v>
      </c>
      <c r="I206" s="145">
        <f t="shared" si="8"/>
        <v>0</v>
      </c>
      <c r="J206" s="145" t="e">
        <f t="shared" si="9"/>
        <v>#DIV/0!</v>
      </c>
    </row>
    <row r="207" spans="1:10" ht="15" customHeight="1">
      <c r="A207" s="85"/>
      <c r="B207" s="85"/>
      <c r="C207" s="85">
        <v>4123</v>
      </c>
      <c r="D207" s="67" t="s">
        <v>1308</v>
      </c>
      <c r="E207" s="67">
        <v>2388.5</v>
      </c>
      <c r="F207" s="67"/>
      <c r="G207" s="67"/>
      <c r="H207" s="67"/>
      <c r="I207" s="145">
        <f t="shared" si="8"/>
        <v>0</v>
      </c>
      <c r="J207" s="145" t="e">
        <f t="shared" si="9"/>
        <v>#DIV/0!</v>
      </c>
    </row>
    <row r="208" spans="1:10" ht="15" customHeight="1">
      <c r="A208" s="85"/>
      <c r="B208" s="101">
        <v>42</v>
      </c>
      <c r="C208" s="85"/>
      <c r="D208" s="101" t="s">
        <v>1344</v>
      </c>
      <c r="E208" s="64">
        <f>SUM(E209:E210)</f>
        <v>3882.5</v>
      </c>
      <c r="F208" s="64">
        <f>SUM(F209:F210)</f>
        <v>0</v>
      </c>
      <c r="G208" s="64">
        <f>SUM(G209:G210)</f>
        <v>0</v>
      </c>
      <c r="H208" s="64">
        <f>SUM(H209:H210)</f>
        <v>325</v>
      </c>
      <c r="I208" s="145">
        <f t="shared" si="8"/>
        <v>8.3708950418544763</v>
      </c>
      <c r="J208" s="145" t="e">
        <f t="shared" si="9"/>
        <v>#DIV/0!</v>
      </c>
    </row>
    <row r="209" spans="1:11" ht="15" customHeight="1">
      <c r="A209" s="85"/>
      <c r="B209" s="85"/>
      <c r="C209" s="85">
        <v>4221</v>
      </c>
      <c r="D209" s="67" t="s">
        <v>1287</v>
      </c>
      <c r="E209" s="67">
        <v>3882.5</v>
      </c>
      <c r="F209" s="67">
        <v>0</v>
      </c>
      <c r="G209" s="67"/>
      <c r="H209" s="67">
        <v>325</v>
      </c>
      <c r="I209" s="145">
        <f t="shared" si="8"/>
        <v>8.3708950418544763</v>
      </c>
      <c r="J209" s="145" t="e">
        <f t="shared" si="9"/>
        <v>#DIV/0!</v>
      </c>
    </row>
    <row r="210" spans="1:11" ht="15" customHeight="1">
      <c r="A210" s="85"/>
      <c r="B210" s="85"/>
      <c r="C210" s="85">
        <v>4227</v>
      </c>
      <c r="D210" s="67" t="s">
        <v>1475</v>
      </c>
      <c r="E210" s="67"/>
      <c r="F210" s="67"/>
      <c r="G210" s="67"/>
      <c r="H210" s="67"/>
      <c r="I210" s="145" t="e">
        <f t="shared" si="8"/>
        <v>#DIV/0!</v>
      </c>
      <c r="J210" s="145" t="e">
        <f t="shared" si="9"/>
        <v>#DIV/0!</v>
      </c>
    </row>
    <row r="211" spans="1:11" ht="15" customHeight="1">
      <c r="A211" s="166" t="s">
        <v>1665</v>
      </c>
      <c r="B211" s="167"/>
      <c r="C211" s="167"/>
      <c r="D211" s="168"/>
      <c r="E211" s="164">
        <f>E212+E246</f>
        <v>77892.260000000009</v>
      </c>
      <c r="F211" s="164">
        <f>F212+F246</f>
        <v>83890</v>
      </c>
      <c r="G211" s="164">
        <f>G212+G246</f>
        <v>79410</v>
      </c>
      <c r="H211" s="164">
        <f>H212+H246</f>
        <v>55685.57</v>
      </c>
      <c r="I211" s="165">
        <f t="shared" si="8"/>
        <v>71.49050496159694</v>
      </c>
      <c r="J211" s="165">
        <f t="shared" si="9"/>
        <v>70.124127943583943</v>
      </c>
    </row>
    <row r="212" spans="1:11" ht="15" customHeight="1">
      <c r="A212" s="101">
        <v>3</v>
      </c>
      <c r="B212" s="85"/>
      <c r="C212" s="41"/>
      <c r="D212" s="41" t="s">
        <v>1356</v>
      </c>
      <c r="E212" s="64">
        <f>E213+E219+E236+E238+E244</f>
        <v>72849.760000000009</v>
      </c>
      <c r="F212" s="64">
        <f>F213+F219+F236+F238+F240+F244</f>
        <v>81890</v>
      </c>
      <c r="G212" s="64">
        <f>G213+G219+G236+G238+G240+G244</f>
        <v>77410</v>
      </c>
      <c r="H212" s="64">
        <f>H213+H219+H236+H238+H240+H244</f>
        <v>54450.57</v>
      </c>
      <c r="I212" s="138">
        <f t="shared" si="8"/>
        <v>74.74365049383826</v>
      </c>
      <c r="J212" s="138">
        <f t="shared" si="9"/>
        <v>70.340485725358477</v>
      </c>
    </row>
    <row r="213" spans="1:11" ht="15" customHeight="1">
      <c r="A213" s="85"/>
      <c r="B213" s="101">
        <v>31</v>
      </c>
      <c r="C213" s="41"/>
      <c r="D213" s="41" t="s">
        <v>1318</v>
      </c>
      <c r="E213" s="64">
        <f>SUM(E214:E218)</f>
        <v>67141.52</v>
      </c>
      <c r="F213" s="64">
        <f>SUM(F214:F218)</f>
        <v>76890</v>
      </c>
      <c r="G213" s="64">
        <f>SUM(G214:G218)</f>
        <v>62910</v>
      </c>
      <c r="H213" s="64">
        <f>SUM(H214:H218)</f>
        <v>40171.58</v>
      </c>
      <c r="I213" s="138">
        <f t="shared" si="8"/>
        <v>59.831204298026023</v>
      </c>
      <c r="J213" s="138">
        <f t="shared" si="9"/>
        <v>63.855635034175805</v>
      </c>
    </row>
    <row r="214" spans="1:11" ht="15" customHeight="1">
      <c r="A214" s="85"/>
      <c r="B214" s="85"/>
      <c r="C214" s="85">
        <v>3111</v>
      </c>
      <c r="D214" s="67" t="s">
        <v>1395</v>
      </c>
      <c r="E214" s="67">
        <v>57374.74</v>
      </c>
      <c r="F214" s="67">
        <v>66000</v>
      </c>
      <c r="G214" s="67">
        <v>54000</v>
      </c>
      <c r="H214" s="67">
        <v>34482.03</v>
      </c>
      <c r="I214" s="145">
        <f t="shared" si="8"/>
        <v>60.099671039903626</v>
      </c>
      <c r="J214" s="145">
        <f t="shared" si="9"/>
        <v>63.855611111111109</v>
      </c>
      <c r="K214" s="57">
        <v>2317</v>
      </c>
    </row>
    <row r="215" spans="1:11" ht="15" customHeight="1">
      <c r="A215" s="85"/>
      <c r="B215" s="85"/>
      <c r="C215" s="85">
        <v>3112</v>
      </c>
      <c r="D215" s="67" t="s">
        <v>1470</v>
      </c>
      <c r="E215" s="67"/>
      <c r="F215" s="67"/>
      <c r="G215" s="67"/>
      <c r="H215" s="67"/>
      <c r="I215" s="145" t="e">
        <f t="shared" si="8"/>
        <v>#DIV/0!</v>
      </c>
      <c r="J215" s="145" t="e">
        <f t="shared" si="9"/>
        <v>#DIV/0!</v>
      </c>
    </row>
    <row r="216" spans="1:11" ht="15" customHeight="1">
      <c r="A216" s="85"/>
      <c r="B216" s="85"/>
      <c r="C216" s="85">
        <v>3121</v>
      </c>
      <c r="D216" s="67" t="s">
        <v>1293</v>
      </c>
      <c r="E216" s="67">
        <v>300</v>
      </c>
      <c r="F216" s="67"/>
      <c r="G216" s="67"/>
      <c r="H216" s="67"/>
      <c r="I216" s="145">
        <f t="shared" si="8"/>
        <v>0</v>
      </c>
      <c r="J216" s="145" t="e">
        <f t="shared" si="9"/>
        <v>#DIV/0!</v>
      </c>
    </row>
    <row r="217" spans="1:11" ht="15" customHeight="1">
      <c r="A217" s="85"/>
      <c r="B217" s="85"/>
      <c r="C217" s="85">
        <v>3132</v>
      </c>
      <c r="D217" s="67" t="s">
        <v>1354</v>
      </c>
      <c r="E217" s="67">
        <v>9466.7800000000007</v>
      </c>
      <c r="F217" s="67">
        <v>10890</v>
      </c>
      <c r="G217" s="67">
        <v>8910</v>
      </c>
      <c r="H217" s="67">
        <v>5689.55</v>
      </c>
      <c r="I217" s="145">
        <f t="shared" si="8"/>
        <v>60.100160772723143</v>
      </c>
      <c r="J217" s="145">
        <f t="shared" si="9"/>
        <v>63.855780022446694</v>
      </c>
      <c r="K217" s="57">
        <v>382</v>
      </c>
    </row>
    <row r="218" spans="1:11" ht="15" customHeight="1">
      <c r="A218" s="85"/>
      <c r="B218" s="85"/>
      <c r="C218" s="85">
        <v>3133</v>
      </c>
      <c r="D218" s="67" t="s">
        <v>1396</v>
      </c>
      <c r="E218" s="67"/>
      <c r="F218" s="67">
        <v>0</v>
      </c>
      <c r="G218" s="67">
        <v>0</v>
      </c>
      <c r="H218" s="67"/>
      <c r="I218" s="145" t="e">
        <f t="shared" si="8"/>
        <v>#DIV/0!</v>
      </c>
      <c r="J218" s="145" t="e">
        <f t="shared" si="9"/>
        <v>#DIV/0!</v>
      </c>
    </row>
    <row r="219" spans="1:11" ht="15" customHeight="1">
      <c r="A219" s="85"/>
      <c r="B219" s="101">
        <v>32</v>
      </c>
      <c r="C219" s="85"/>
      <c r="D219" s="101" t="s">
        <v>1321</v>
      </c>
      <c r="E219" s="64">
        <f>SUM(E220:E235)</f>
        <v>5708.24</v>
      </c>
      <c r="F219" s="64">
        <f>SUM(F220:F235)</f>
        <v>5000</v>
      </c>
      <c r="G219" s="64">
        <f>SUM(G220:G235)</f>
        <v>14500</v>
      </c>
      <c r="H219" s="64">
        <f>SUM(H220:H235)</f>
        <v>14278.99</v>
      </c>
      <c r="I219" s="145">
        <f t="shared" si="8"/>
        <v>250.1469805053747</v>
      </c>
      <c r="J219" s="145">
        <f t="shared" si="9"/>
        <v>98.475793103448268</v>
      </c>
    </row>
    <row r="220" spans="1:11" ht="15" customHeight="1">
      <c r="A220" s="85"/>
      <c r="B220" s="85"/>
      <c r="C220" s="85">
        <v>3211</v>
      </c>
      <c r="D220" s="67" t="s">
        <v>1264</v>
      </c>
      <c r="E220" s="67">
        <v>5424.12</v>
      </c>
      <c r="F220" s="67">
        <v>3000</v>
      </c>
      <c r="G220" s="67">
        <v>10000</v>
      </c>
      <c r="H220" s="67">
        <v>11911.47</v>
      </c>
      <c r="I220" s="145">
        <f t="shared" si="8"/>
        <v>219.60188933873144</v>
      </c>
      <c r="J220" s="145">
        <f t="shared" si="9"/>
        <v>119.1147</v>
      </c>
    </row>
    <row r="221" spans="1:11" ht="15" customHeight="1">
      <c r="A221" s="85"/>
      <c r="B221" s="85"/>
      <c r="C221" s="85">
        <v>3212</v>
      </c>
      <c r="D221" s="67" t="s">
        <v>1265</v>
      </c>
      <c r="E221" s="67">
        <v>284.12</v>
      </c>
      <c r="F221" s="67"/>
      <c r="G221" s="67"/>
      <c r="H221" s="67"/>
      <c r="I221" s="145">
        <f t="shared" si="8"/>
        <v>0</v>
      </c>
      <c r="J221" s="145" t="e">
        <f t="shared" si="9"/>
        <v>#DIV/0!</v>
      </c>
    </row>
    <row r="222" spans="1:11" ht="15" customHeight="1">
      <c r="A222" s="85"/>
      <c r="B222" s="85"/>
      <c r="C222" s="85">
        <v>3213</v>
      </c>
      <c r="D222" s="67" t="s">
        <v>1266</v>
      </c>
      <c r="E222" s="67"/>
      <c r="F222" s="67"/>
      <c r="G222" s="67">
        <v>2500</v>
      </c>
      <c r="H222" s="67">
        <v>2367.52</v>
      </c>
      <c r="I222" s="145" t="e">
        <f t="shared" si="8"/>
        <v>#DIV/0!</v>
      </c>
      <c r="J222" s="145">
        <f t="shared" si="9"/>
        <v>94.700800000000001</v>
      </c>
    </row>
    <row r="223" spans="1:11" ht="15" customHeight="1">
      <c r="A223" s="85"/>
      <c r="B223" s="85"/>
      <c r="C223" s="85">
        <v>3221</v>
      </c>
      <c r="D223" s="67" t="s">
        <v>1267</v>
      </c>
      <c r="E223" s="67"/>
      <c r="F223" s="67">
        <v>0</v>
      </c>
      <c r="G223" s="67">
        <v>0</v>
      </c>
      <c r="H223" s="67"/>
      <c r="I223" s="145" t="e">
        <f t="shared" si="8"/>
        <v>#DIV/0!</v>
      </c>
      <c r="J223" s="145" t="e">
        <f t="shared" si="9"/>
        <v>#DIV/0!</v>
      </c>
    </row>
    <row r="224" spans="1:11" ht="15" customHeight="1">
      <c r="A224" s="85"/>
      <c r="B224" s="85"/>
      <c r="C224" s="85">
        <v>3222</v>
      </c>
      <c r="D224" s="67" t="s">
        <v>1268</v>
      </c>
      <c r="E224" s="67"/>
      <c r="F224" s="67">
        <v>0</v>
      </c>
      <c r="G224" s="67">
        <v>0</v>
      </c>
      <c r="H224" s="67"/>
      <c r="I224" s="145" t="e">
        <f t="shared" si="8"/>
        <v>#DIV/0!</v>
      </c>
      <c r="J224" s="145" t="e">
        <f t="shared" si="9"/>
        <v>#DIV/0!</v>
      </c>
    </row>
    <row r="225" spans="1:10" ht="15" customHeight="1">
      <c r="A225" s="85"/>
      <c r="B225" s="85"/>
      <c r="C225" s="85">
        <v>3223</v>
      </c>
      <c r="D225" s="67" t="s">
        <v>1269</v>
      </c>
      <c r="E225" s="67"/>
      <c r="F225" s="67">
        <v>0</v>
      </c>
      <c r="G225" s="67">
        <v>0</v>
      </c>
      <c r="H225" s="67"/>
      <c r="I225" s="145" t="e">
        <f t="shared" si="8"/>
        <v>#DIV/0!</v>
      </c>
      <c r="J225" s="145" t="e">
        <f t="shared" si="9"/>
        <v>#DIV/0!</v>
      </c>
    </row>
    <row r="226" spans="1:10" ht="15" customHeight="1">
      <c r="A226" s="85"/>
      <c r="B226" s="85"/>
      <c r="C226" s="85">
        <v>3224</v>
      </c>
      <c r="D226" s="67" t="s">
        <v>1270</v>
      </c>
      <c r="E226" s="67"/>
      <c r="F226" s="67">
        <v>0</v>
      </c>
      <c r="G226" s="67">
        <v>0</v>
      </c>
      <c r="H226" s="67"/>
      <c r="I226" s="145" t="e">
        <f t="shared" si="8"/>
        <v>#DIV/0!</v>
      </c>
      <c r="J226" s="145" t="e">
        <f t="shared" si="9"/>
        <v>#DIV/0!</v>
      </c>
    </row>
    <row r="227" spans="1:10" ht="15" customHeight="1">
      <c r="A227" s="85"/>
      <c r="B227" s="85"/>
      <c r="C227" s="85">
        <v>3231</v>
      </c>
      <c r="D227" s="67" t="s">
        <v>1272</v>
      </c>
      <c r="E227" s="67"/>
      <c r="F227" s="67">
        <v>0</v>
      </c>
      <c r="G227" s="67">
        <v>0</v>
      </c>
      <c r="H227" s="67"/>
      <c r="I227" s="145" t="e">
        <f t="shared" si="8"/>
        <v>#DIV/0!</v>
      </c>
      <c r="J227" s="145" t="e">
        <f t="shared" si="9"/>
        <v>#DIV/0!</v>
      </c>
    </row>
    <row r="228" spans="1:10" ht="15" customHeight="1">
      <c r="A228" s="85"/>
      <c r="B228" s="85"/>
      <c r="C228" s="85">
        <v>3232</v>
      </c>
      <c r="D228" s="67" t="s">
        <v>1503</v>
      </c>
      <c r="E228" s="67">
        <v>0</v>
      </c>
      <c r="F228" s="67">
        <v>0</v>
      </c>
      <c r="G228" s="67">
        <v>0</v>
      </c>
      <c r="H228" s="67"/>
      <c r="I228" s="145" t="e">
        <f t="shared" si="8"/>
        <v>#DIV/0!</v>
      </c>
      <c r="J228" s="145" t="e">
        <f t="shared" si="9"/>
        <v>#DIV/0!</v>
      </c>
    </row>
    <row r="229" spans="1:10" ht="15" customHeight="1">
      <c r="A229" s="85"/>
      <c r="B229" s="85"/>
      <c r="C229" s="85">
        <v>3233</v>
      </c>
      <c r="D229" s="67" t="s">
        <v>1274</v>
      </c>
      <c r="E229" s="67"/>
      <c r="F229" s="67">
        <v>0</v>
      </c>
      <c r="G229" s="67">
        <v>0</v>
      </c>
      <c r="H229" s="67"/>
      <c r="I229" s="145" t="e">
        <f t="shared" si="8"/>
        <v>#DIV/0!</v>
      </c>
      <c r="J229" s="145" t="e">
        <f t="shared" si="9"/>
        <v>#DIV/0!</v>
      </c>
    </row>
    <row r="230" spans="1:10" ht="15" customHeight="1">
      <c r="A230" s="85"/>
      <c r="B230" s="85"/>
      <c r="C230" s="85">
        <v>3234</v>
      </c>
      <c r="D230" s="67" t="s">
        <v>1275</v>
      </c>
      <c r="E230" s="67"/>
      <c r="F230" s="67">
        <v>0</v>
      </c>
      <c r="G230" s="67">
        <v>0</v>
      </c>
      <c r="H230" s="67"/>
      <c r="I230" s="145" t="e">
        <f t="shared" si="8"/>
        <v>#DIV/0!</v>
      </c>
      <c r="J230" s="145" t="e">
        <f t="shared" si="9"/>
        <v>#DIV/0!</v>
      </c>
    </row>
    <row r="231" spans="1:10" ht="15" customHeight="1">
      <c r="A231" s="85"/>
      <c r="B231" s="85"/>
      <c r="C231" s="85">
        <v>3235</v>
      </c>
      <c r="D231" s="67" t="s">
        <v>1276</v>
      </c>
      <c r="E231" s="67"/>
      <c r="F231" s="67">
        <v>0</v>
      </c>
      <c r="G231" s="67">
        <v>0</v>
      </c>
      <c r="H231" s="67"/>
      <c r="I231" s="145" t="e">
        <f t="shared" si="8"/>
        <v>#DIV/0!</v>
      </c>
      <c r="J231" s="145" t="e">
        <f t="shared" si="9"/>
        <v>#DIV/0!</v>
      </c>
    </row>
    <row r="232" spans="1:10" ht="15" customHeight="1">
      <c r="A232" s="85"/>
      <c r="B232" s="85"/>
      <c r="C232" s="85">
        <v>3237</v>
      </c>
      <c r="D232" s="67" t="s">
        <v>1278</v>
      </c>
      <c r="E232" s="67"/>
      <c r="F232" s="67"/>
      <c r="G232" s="67"/>
      <c r="H232" s="67"/>
      <c r="I232" s="145" t="e">
        <f t="shared" si="8"/>
        <v>#DIV/0!</v>
      </c>
      <c r="J232" s="145" t="e">
        <f t="shared" si="9"/>
        <v>#DIV/0!</v>
      </c>
    </row>
    <row r="233" spans="1:10" ht="15" customHeight="1">
      <c r="A233" s="85"/>
      <c r="B233" s="85"/>
      <c r="C233" s="85">
        <v>3239</v>
      </c>
      <c r="D233" s="67" t="s">
        <v>1280</v>
      </c>
      <c r="E233" s="67"/>
      <c r="F233" s="67">
        <v>2000</v>
      </c>
      <c r="G233" s="67">
        <v>2000</v>
      </c>
      <c r="H233" s="67"/>
      <c r="I233" s="145" t="e">
        <f t="shared" si="8"/>
        <v>#DIV/0!</v>
      </c>
      <c r="J233" s="145">
        <f t="shared" si="9"/>
        <v>0</v>
      </c>
    </row>
    <row r="234" spans="1:10" ht="15" customHeight="1">
      <c r="A234" s="85"/>
      <c r="B234" s="85"/>
      <c r="C234" s="85">
        <v>3293</v>
      </c>
      <c r="D234" s="67" t="s">
        <v>1297</v>
      </c>
      <c r="E234" s="67"/>
      <c r="F234" s="67"/>
      <c r="G234" s="67"/>
      <c r="H234" s="67"/>
      <c r="I234" s="145" t="e">
        <f t="shared" si="8"/>
        <v>#DIV/0!</v>
      </c>
      <c r="J234" s="145" t="e">
        <f t="shared" si="9"/>
        <v>#DIV/0!</v>
      </c>
    </row>
    <row r="235" spans="1:10" ht="15" customHeight="1">
      <c r="A235" s="85"/>
      <c r="B235" s="85"/>
      <c r="C235" s="85">
        <v>3295</v>
      </c>
      <c r="D235" s="67" t="s">
        <v>1284</v>
      </c>
      <c r="E235" s="67"/>
      <c r="F235" s="67">
        <v>0</v>
      </c>
      <c r="G235" s="67">
        <v>0</v>
      </c>
      <c r="H235" s="67"/>
      <c r="I235" s="145" t="e">
        <f t="shared" si="8"/>
        <v>#DIV/0!</v>
      </c>
      <c r="J235" s="145" t="e">
        <f t="shared" si="9"/>
        <v>#DIV/0!</v>
      </c>
    </row>
    <row r="236" spans="1:10" ht="15" customHeight="1">
      <c r="A236" s="85"/>
      <c r="B236" s="101">
        <v>34</v>
      </c>
      <c r="C236" s="85"/>
      <c r="D236" s="101" t="s">
        <v>1341</v>
      </c>
      <c r="E236" s="64">
        <f>E237</f>
        <v>0</v>
      </c>
      <c r="F236" s="64">
        <f>F237</f>
        <v>0</v>
      </c>
      <c r="G236" s="64">
        <f>G237</f>
        <v>0</v>
      </c>
      <c r="H236" s="64">
        <f>H237</f>
        <v>0</v>
      </c>
      <c r="I236" s="145" t="e">
        <f t="shared" si="8"/>
        <v>#DIV/0!</v>
      </c>
      <c r="J236" s="145" t="e">
        <f t="shared" si="9"/>
        <v>#DIV/0!</v>
      </c>
    </row>
    <row r="237" spans="1:10" ht="15.75" customHeight="1">
      <c r="A237" s="85"/>
      <c r="B237" s="85"/>
      <c r="C237" s="85">
        <v>3432</v>
      </c>
      <c r="D237" s="141" t="s">
        <v>1298</v>
      </c>
      <c r="E237" s="67"/>
      <c r="F237" s="67">
        <v>0</v>
      </c>
      <c r="G237" s="67">
        <v>0</v>
      </c>
      <c r="H237" s="67"/>
      <c r="I237" s="145" t="e">
        <f t="shared" si="8"/>
        <v>#DIV/0!</v>
      </c>
      <c r="J237" s="145" t="e">
        <f t="shared" si="9"/>
        <v>#DIV/0!</v>
      </c>
    </row>
    <row r="238" spans="1:10" ht="15.75" customHeight="1">
      <c r="A238" s="85"/>
      <c r="B238" s="101">
        <v>35</v>
      </c>
      <c r="C238" s="85"/>
      <c r="D238" s="101" t="s">
        <v>1549</v>
      </c>
      <c r="E238" s="64">
        <f>E239</f>
        <v>0</v>
      </c>
      <c r="F238" s="64">
        <f>F239</f>
        <v>0</v>
      </c>
      <c r="G238" s="64">
        <f>G239</f>
        <v>0</v>
      </c>
      <c r="H238" s="64">
        <f>H239</f>
        <v>0</v>
      </c>
      <c r="I238" s="145" t="e">
        <f t="shared" si="8"/>
        <v>#DIV/0!</v>
      </c>
      <c r="J238" s="145" t="e">
        <f t="shared" si="9"/>
        <v>#DIV/0!</v>
      </c>
    </row>
    <row r="239" spans="1:10" ht="15" customHeight="1">
      <c r="A239" s="85"/>
      <c r="B239" s="85"/>
      <c r="C239" s="85">
        <v>3531</v>
      </c>
      <c r="D239" s="67" t="s">
        <v>1527</v>
      </c>
      <c r="E239" s="67"/>
      <c r="F239" s="67">
        <v>0</v>
      </c>
      <c r="G239" s="67">
        <v>0</v>
      </c>
      <c r="H239" s="67"/>
      <c r="I239" s="145" t="e">
        <f t="shared" si="8"/>
        <v>#DIV/0!</v>
      </c>
      <c r="J239" s="145" t="e">
        <f t="shared" si="9"/>
        <v>#DIV/0!</v>
      </c>
    </row>
    <row r="240" spans="1:10" ht="15" customHeight="1">
      <c r="A240" s="85"/>
      <c r="B240" s="101">
        <v>36</v>
      </c>
      <c r="C240" s="85"/>
      <c r="D240" s="101" t="s">
        <v>1389</v>
      </c>
      <c r="E240" s="64">
        <f>SUM(E241:E243)</f>
        <v>0</v>
      </c>
      <c r="F240" s="64">
        <f>SUM(F241:F243)</f>
        <v>0</v>
      </c>
      <c r="G240" s="64">
        <f>SUM(G241:G243)</f>
        <v>0</v>
      </c>
      <c r="H240" s="64">
        <f>SUM(H241:H243)</f>
        <v>0</v>
      </c>
      <c r="I240" s="145" t="e">
        <f t="shared" si="8"/>
        <v>#DIV/0!</v>
      </c>
      <c r="J240" s="145" t="e">
        <f t="shared" si="9"/>
        <v>#DIV/0!</v>
      </c>
    </row>
    <row r="241" spans="1:11" ht="15" customHeight="1">
      <c r="A241" s="85"/>
      <c r="B241" s="85"/>
      <c r="C241" s="85">
        <v>3611</v>
      </c>
      <c r="D241" s="67" t="s">
        <v>1528</v>
      </c>
      <c r="E241" s="67"/>
      <c r="F241" s="67">
        <v>0</v>
      </c>
      <c r="G241" s="67">
        <v>0</v>
      </c>
      <c r="H241" s="67"/>
      <c r="I241" s="145" t="e">
        <f t="shared" si="8"/>
        <v>#DIV/0!</v>
      </c>
      <c r="J241" s="145" t="e">
        <f t="shared" si="9"/>
        <v>#DIV/0!</v>
      </c>
    </row>
    <row r="242" spans="1:11" ht="15" customHeight="1">
      <c r="A242" s="85"/>
      <c r="B242" s="85"/>
      <c r="C242" s="85">
        <v>3693</v>
      </c>
      <c r="D242" s="67" t="s">
        <v>1542</v>
      </c>
      <c r="E242" s="67"/>
      <c r="F242" s="67">
        <v>0</v>
      </c>
      <c r="G242" s="67">
        <v>0</v>
      </c>
      <c r="H242" s="67"/>
      <c r="I242" s="145" t="e">
        <f t="shared" si="8"/>
        <v>#DIV/0!</v>
      </c>
      <c r="J242" s="145" t="e">
        <f t="shared" si="9"/>
        <v>#DIV/0!</v>
      </c>
    </row>
    <row r="243" spans="1:11" ht="15" customHeight="1">
      <c r="A243" s="85"/>
      <c r="B243" s="85"/>
      <c r="C243" s="85">
        <v>3694</v>
      </c>
      <c r="D243" s="67" t="s">
        <v>1543</v>
      </c>
      <c r="E243" s="67"/>
      <c r="F243" s="67">
        <v>0</v>
      </c>
      <c r="G243" s="67">
        <v>0</v>
      </c>
      <c r="H243" s="67"/>
      <c r="I243" s="145" t="e">
        <f t="shared" si="8"/>
        <v>#DIV/0!</v>
      </c>
      <c r="J243" s="145" t="e">
        <f t="shared" si="9"/>
        <v>#DIV/0!</v>
      </c>
    </row>
    <row r="244" spans="1:11" ht="15" customHeight="1">
      <c r="A244" s="85"/>
      <c r="B244" s="101">
        <v>38</v>
      </c>
      <c r="C244" s="85"/>
      <c r="D244" s="101" t="s">
        <v>1350</v>
      </c>
      <c r="E244" s="64">
        <f>E245</f>
        <v>0</v>
      </c>
      <c r="F244" s="64">
        <f>F245</f>
        <v>0</v>
      </c>
      <c r="G244" s="64">
        <f>G245</f>
        <v>0</v>
      </c>
      <c r="H244" s="64">
        <f>H245</f>
        <v>0</v>
      </c>
      <c r="I244" s="145" t="e">
        <f t="shared" si="8"/>
        <v>#DIV/0!</v>
      </c>
      <c r="J244" s="145" t="e">
        <f t="shared" si="9"/>
        <v>#DIV/0!</v>
      </c>
    </row>
    <row r="245" spans="1:11" ht="15" customHeight="1">
      <c r="A245" s="85"/>
      <c r="B245" s="85"/>
      <c r="C245" s="85">
        <v>3813</v>
      </c>
      <c r="D245" s="67" t="s">
        <v>1529</v>
      </c>
      <c r="E245" s="67"/>
      <c r="F245" s="67">
        <v>0</v>
      </c>
      <c r="G245" s="67">
        <v>0</v>
      </c>
      <c r="H245" s="67"/>
      <c r="I245" s="145" t="e">
        <f t="shared" si="8"/>
        <v>#DIV/0!</v>
      </c>
      <c r="J245" s="145" t="e">
        <f t="shared" si="9"/>
        <v>#DIV/0!</v>
      </c>
    </row>
    <row r="246" spans="1:11" ht="15" customHeight="1">
      <c r="A246" s="101">
        <v>4</v>
      </c>
      <c r="B246" s="85"/>
      <c r="C246" s="85"/>
      <c r="D246" s="101" t="s">
        <v>1343</v>
      </c>
      <c r="E246" s="64">
        <f>E247+E249</f>
        <v>5042.5</v>
      </c>
      <c r="F246" s="64">
        <f>F247+F249</f>
        <v>2000</v>
      </c>
      <c r="G246" s="64">
        <f>G247+G249</f>
        <v>2000</v>
      </c>
      <c r="H246" s="64">
        <f>H247+H249</f>
        <v>1235</v>
      </c>
      <c r="I246" s="145">
        <f t="shared" si="8"/>
        <v>24.49181953396133</v>
      </c>
      <c r="J246" s="145">
        <f t="shared" si="9"/>
        <v>61.750000000000007</v>
      </c>
    </row>
    <row r="247" spans="1:11" ht="15" customHeight="1">
      <c r="A247" s="85"/>
      <c r="B247" s="101">
        <v>41</v>
      </c>
      <c r="C247" s="85"/>
      <c r="D247" s="101" t="s">
        <v>1353</v>
      </c>
      <c r="E247" s="64">
        <f>E248</f>
        <v>0</v>
      </c>
      <c r="F247" s="64">
        <f>F248</f>
        <v>0</v>
      </c>
      <c r="G247" s="64">
        <f>G248</f>
        <v>0</v>
      </c>
      <c r="H247" s="64">
        <f>H248</f>
        <v>0</v>
      </c>
      <c r="I247" s="145" t="e">
        <f t="shared" si="8"/>
        <v>#DIV/0!</v>
      </c>
      <c r="J247" s="145" t="e">
        <f t="shared" si="9"/>
        <v>#DIV/0!</v>
      </c>
    </row>
    <row r="248" spans="1:11" ht="15" customHeight="1">
      <c r="A248" s="85"/>
      <c r="B248" s="85"/>
      <c r="C248" s="85">
        <v>4123</v>
      </c>
      <c r="D248" s="67" t="s">
        <v>1308</v>
      </c>
      <c r="E248" s="67"/>
      <c r="F248" s="67"/>
      <c r="G248" s="67"/>
      <c r="H248" s="67"/>
      <c r="I248" s="145" t="e">
        <f t="shared" si="8"/>
        <v>#DIV/0!</v>
      </c>
      <c r="J248" s="145" t="e">
        <f t="shared" si="9"/>
        <v>#DIV/0!</v>
      </c>
    </row>
    <row r="249" spans="1:11" ht="15" customHeight="1">
      <c r="A249" s="85"/>
      <c r="B249" s="101">
        <v>42</v>
      </c>
      <c r="C249" s="85"/>
      <c r="D249" s="101" t="s">
        <v>1344</v>
      </c>
      <c r="E249" s="64">
        <f>SUM(E250:E251)</f>
        <v>5042.5</v>
      </c>
      <c r="F249" s="64">
        <f>SUM(F250:F251)</f>
        <v>2000</v>
      </c>
      <c r="G249" s="64">
        <f>SUM(G250:G251)</f>
        <v>2000</v>
      </c>
      <c r="H249" s="64">
        <f>SUM(H250:H251)</f>
        <v>1235</v>
      </c>
      <c r="I249" s="145">
        <f t="shared" si="8"/>
        <v>24.49181953396133</v>
      </c>
      <c r="J249" s="145">
        <f t="shared" si="9"/>
        <v>61.750000000000007</v>
      </c>
    </row>
    <row r="250" spans="1:11" ht="15" customHeight="1">
      <c r="A250" s="85"/>
      <c r="B250" s="85"/>
      <c r="C250" s="85">
        <v>4221</v>
      </c>
      <c r="D250" s="67" t="s">
        <v>1287</v>
      </c>
      <c r="E250" s="67">
        <v>5042.5</v>
      </c>
      <c r="F250" s="67">
        <v>2000</v>
      </c>
      <c r="G250" s="67">
        <v>2000</v>
      </c>
      <c r="H250" s="67">
        <v>1235</v>
      </c>
      <c r="I250" s="145">
        <f t="shared" si="8"/>
        <v>24.49181953396133</v>
      </c>
      <c r="J250" s="145">
        <f t="shared" si="9"/>
        <v>61.750000000000007</v>
      </c>
    </row>
    <row r="251" spans="1:11" ht="15" customHeight="1">
      <c r="A251" s="85"/>
      <c r="B251" s="85"/>
      <c r="C251" s="85">
        <v>4227</v>
      </c>
      <c r="D251" s="67" t="s">
        <v>1475</v>
      </c>
      <c r="E251" s="67"/>
      <c r="F251" s="67"/>
      <c r="G251" s="67"/>
      <c r="H251" s="67"/>
      <c r="I251" s="145" t="e">
        <f t="shared" si="8"/>
        <v>#DIV/0!</v>
      </c>
      <c r="J251" s="145" t="e">
        <f t="shared" si="9"/>
        <v>#DIV/0!</v>
      </c>
    </row>
    <row r="252" spans="1:11" ht="15" customHeight="1">
      <c r="A252" s="166" t="s">
        <v>1666</v>
      </c>
      <c r="B252" s="167"/>
      <c r="C252" s="167"/>
      <c r="D252" s="168"/>
      <c r="E252" s="164">
        <f>E253+E288</f>
        <v>37473.82</v>
      </c>
      <c r="F252" s="164">
        <f>F253+F288</f>
        <v>45650</v>
      </c>
      <c r="G252" s="164">
        <f>G253+G288</f>
        <v>55940</v>
      </c>
      <c r="H252" s="164">
        <f>H253+H288</f>
        <v>53387.270000000004</v>
      </c>
      <c r="I252" s="165">
        <f t="shared" si="8"/>
        <v>142.46551325698849</v>
      </c>
      <c r="J252" s="165">
        <f t="shared" si="9"/>
        <v>95.436664283160539</v>
      </c>
    </row>
    <row r="253" spans="1:11" ht="15" customHeight="1">
      <c r="A253" s="101">
        <v>3</v>
      </c>
      <c r="B253" s="85"/>
      <c r="C253" s="41"/>
      <c r="D253" s="41" t="s">
        <v>1356</v>
      </c>
      <c r="E253" s="64">
        <f>E254+E260+E278+E280+E75+E286</f>
        <v>24473.82</v>
      </c>
      <c r="F253" s="64">
        <f>F254+F260+F278+F280+F282+F286</f>
        <v>14650</v>
      </c>
      <c r="G253" s="64">
        <f>G254+G260+G278+G280+G282+G286</f>
        <v>54940</v>
      </c>
      <c r="H253" s="64">
        <f>H254+H260+H278+H280+H282+H286</f>
        <v>53387.270000000004</v>
      </c>
      <c r="I253" s="138">
        <f t="shared" si="8"/>
        <v>218.1403230063799</v>
      </c>
      <c r="J253" s="138">
        <f t="shared" si="9"/>
        <v>97.173771386967616</v>
      </c>
    </row>
    <row r="254" spans="1:11" ht="15" customHeight="1">
      <c r="A254" s="85"/>
      <c r="B254" s="101">
        <v>31</v>
      </c>
      <c r="C254" s="41"/>
      <c r="D254" s="41" t="s">
        <v>1318</v>
      </c>
      <c r="E254" s="64">
        <f>SUM(E255:E259)</f>
        <v>17028.03</v>
      </c>
      <c r="F254" s="64">
        <f>SUM(F255:F259)</f>
        <v>11650</v>
      </c>
      <c r="G254" s="64">
        <f>SUM(G255:G259)</f>
        <v>18640</v>
      </c>
      <c r="H254" s="64">
        <f>SUM(H255:H259)</f>
        <v>14071.76</v>
      </c>
      <c r="I254" s="138">
        <f t="shared" si="8"/>
        <v>82.638802022312632</v>
      </c>
      <c r="J254" s="138">
        <f t="shared" si="9"/>
        <v>75.492274678111599</v>
      </c>
    </row>
    <row r="255" spans="1:11" ht="15" customHeight="1">
      <c r="A255" s="85"/>
      <c r="B255" s="85"/>
      <c r="C255" s="85">
        <v>3111</v>
      </c>
      <c r="D255" s="67" t="s">
        <v>1395</v>
      </c>
      <c r="E255" s="67">
        <v>14616.38</v>
      </c>
      <c r="F255" s="67">
        <v>10000</v>
      </c>
      <c r="G255" s="67">
        <v>16000</v>
      </c>
      <c r="H255" s="67">
        <v>12078.76</v>
      </c>
      <c r="I255" s="145">
        <f t="shared" si="8"/>
        <v>82.638519250320542</v>
      </c>
      <c r="J255" s="145">
        <f t="shared" si="9"/>
        <v>75.492249999999999</v>
      </c>
      <c r="K255" s="57">
        <v>1341</v>
      </c>
    </row>
    <row r="256" spans="1:11" ht="15" customHeight="1">
      <c r="A256" s="85"/>
      <c r="B256" s="85"/>
      <c r="C256" s="85">
        <v>3112</v>
      </c>
      <c r="D256" s="67" t="s">
        <v>1470</v>
      </c>
      <c r="E256" s="67"/>
      <c r="F256" s="67"/>
      <c r="G256" s="67"/>
      <c r="H256" s="67"/>
      <c r="I256" s="145" t="e">
        <f t="shared" si="8"/>
        <v>#DIV/0!</v>
      </c>
      <c r="J256" s="145" t="e">
        <f t="shared" si="9"/>
        <v>#DIV/0!</v>
      </c>
    </row>
    <row r="257" spans="1:11" ht="15" customHeight="1">
      <c r="A257" s="85"/>
      <c r="B257" s="85"/>
      <c r="C257" s="85">
        <v>3121</v>
      </c>
      <c r="D257" s="67" t="s">
        <v>1293</v>
      </c>
      <c r="E257" s="67"/>
      <c r="F257" s="67"/>
      <c r="G257" s="67"/>
      <c r="H257" s="67"/>
      <c r="I257" s="145" t="e">
        <f t="shared" si="8"/>
        <v>#DIV/0!</v>
      </c>
      <c r="J257" s="145" t="e">
        <f t="shared" si="9"/>
        <v>#DIV/0!</v>
      </c>
    </row>
    <row r="258" spans="1:11" ht="15" customHeight="1">
      <c r="A258" s="85"/>
      <c r="B258" s="85"/>
      <c r="C258" s="85">
        <v>3132</v>
      </c>
      <c r="D258" s="67" t="s">
        <v>1354</v>
      </c>
      <c r="E258" s="67">
        <v>2411.65</v>
      </c>
      <c r="F258" s="67">
        <v>1650</v>
      </c>
      <c r="G258" s="67">
        <v>2640</v>
      </c>
      <c r="H258" s="67">
        <v>1993</v>
      </c>
      <c r="I258" s="145">
        <f t="shared" si="8"/>
        <v>82.640515829411399</v>
      </c>
      <c r="J258" s="145">
        <f t="shared" si="9"/>
        <v>75.492424242424235</v>
      </c>
      <c r="K258" s="57">
        <v>221</v>
      </c>
    </row>
    <row r="259" spans="1:11" ht="15" customHeight="1">
      <c r="A259" s="85"/>
      <c r="B259" s="85"/>
      <c r="C259" s="85">
        <v>3133</v>
      </c>
      <c r="D259" s="67" t="s">
        <v>1396</v>
      </c>
      <c r="E259" s="67"/>
      <c r="F259" s="67">
        <v>0</v>
      </c>
      <c r="G259" s="67">
        <v>0</v>
      </c>
      <c r="H259" s="67"/>
      <c r="I259" s="145" t="e">
        <f t="shared" si="8"/>
        <v>#DIV/0!</v>
      </c>
      <c r="J259" s="145" t="e">
        <f t="shared" si="9"/>
        <v>#DIV/0!</v>
      </c>
    </row>
    <row r="260" spans="1:11" ht="15" customHeight="1">
      <c r="A260" s="85"/>
      <c r="B260" s="101">
        <v>32</v>
      </c>
      <c r="C260" s="85"/>
      <c r="D260" s="101" t="s">
        <v>1321</v>
      </c>
      <c r="E260" s="64">
        <f>SUM(E261:E277)</f>
        <v>7445.79</v>
      </c>
      <c r="F260" s="64">
        <f>SUM(F261:F277)</f>
        <v>3000</v>
      </c>
      <c r="G260" s="64">
        <f>SUM(G261:G277)</f>
        <v>36300</v>
      </c>
      <c r="H260" s="64">
        <f>SUM(H261:H277)</f>
        <v>39315.51</v>
      </c>
      <c r="I260" s="145">
        <f t="shared" si="8"/>
        <v>528.02335279399506</v>
      </c>
      <c r="J260" s="145">
        <f t="shared" si="9"/>
        <v>108.30719008264464</v>
      </c>
    </row>
    <row r="261" spans="1:11" ht="15" customHeight="1">
      <c r="A261" s="85"/>
      <c r="B261" s="85"/>
      <c r="C261" s="85">
        <v>3211</v>
      </c>
      <c r="D261" s="67" t="s">
        <v>1264</v>
      </c>
      <c r="E261" s="67">
        <v>2583.58</v>
      </c>
      <c r="F261" s="67">
        <v>1000</v>
      </c>
      <c r="G261" s="67">
        <v>2500</v>
      </c>
      <c r="H261" s="67">
        <v>6333.53</v>
      </c>
      <c r="I261" s="145">
        <f t="shared" si="8"/>
        <v>245.14549578491858</v>
      </c>
      <c r="J261" s="145">
        <f t="shared" si="9"/>
        <v>253.34119999999999</v>
      </c>
    </row>
    <row r="262" spans="1:11" ht="15" customHeight="1">
      <c r="A262" s="85"/>
      <c r="B262" s="85"/>
      <c r="C262" s="85">
        <v>3212</v>
      </c>
      <c r="D262" s="67" t="s">
        <v>1265</v>
      </c>
      <c r="E262" s="67">
        <v>76.900000000000006</v>
      </c>
      <c r="F262" s="67"/>
      <c r="G262" s="67"/>
      <c r="H262" s="67"/>
      <c r="I262" s="145">
        <f t="shared" ref="I262:I325" si="10">H262/E262*100</f>
        <v>0</v>
      </c>
      <c r="J262" s="145" t="e">
        <f t="shared" ref="J262:J325" si="11">H262/G262*100</f>
        <v>#DIV/0!</v>
      </c>
    </row>
    <row r="263" spans="1:11" ht="15" customHeight="1">
      <c r="A263" s="85"/>
      <c r="B263" s="85"/>
      <c r="C263" s="85">
        <v>3213</v>
      </c>
      <c r="D263" s="67" t="s">
        <v>1266</v>
      </c>
      <c r="E263" s="67">
        <v>1333.68</v>
      </c>
      <c r="F263" s="67">
        <v>0</v>
      </c>
      <c r="G263" s="67">
        <v>2500</v>
      </c>
      <c r="H263" s="67">
        <v>1664.48</v>
      </c>
      <c r="I263" s="145">
        <f t="shared" si="10"/>
        <v>124.80355107672005</v>
      </c>
      <c r="J263" s="145">
        <f t="shared" si="11"/>
        <v>66.5792</v>
      </c>
    </row>
    <row r="264" spans="1:11" ht="15" customHeight="1">
      <c r="A264" s="85"/>
      <c r="B264" s="85"/>
      <c r="C264" s="85">
        <v>3221</v>
      </c>
      <c r="D264" s="67" t="s">
        <v>1267</v>
      </c>
      <c r="E264" s="67"/>
      <c r="F264" s="67">
        <v>0</v>
      </c>
      <c r="G264" s="67">
        <v>100</v>
      </c>
      <c r="H264" s="67">
        <v>25</v>
      </c>
      <c r="I264" s="145" t="e">
        <f t="shared" si="10"/>
        <v>#DIV/0!</v>
      </c>
      <c r="J264" s="145">
        <f t="shared" si="11"/>
        <v>25</v>
      </c>
    </row>
    <row r="265" spans="1:11" ht="15" customHeight="1">
      <c r="A265" s="85"/>
      <c r="B265" s="85"/>
      <c r="C265" s="85">
        <v>3222</v>
      </c>
      <c r="D265" s="67" t="s">
        <v>1268</v>
      </c>
      <c r="E265" s="67"/>
      <c r="F265" s="67">
        <v>0</v>
      </c>
      <c r="G265" s="67"/>
      <c r="H265" s="67"/>
      <c r="I265" s="145" t="e">
        <f t="shared" si="10"/>
        <v>#DIV/0!</v>
      </c>
      <c r="J265" s="145" t="e">
        <f t="shared" si="11"/>
        <v>#DIV/0!</v>
      </c>
    </row>
    <row r="266" spans="1:11" ht="15" customHeight="1">
      <c r="A266" s="85"/>
      <c r="B266" s="85"/>
      <c r="C266" s="85">
        <v>3223</v>
      </c>
      <c r="D266" s="67" t="s">
        <v>1269</v>
      </c>
      <c r="E266" s="67"/>
      <c r="F266" s="67">
        <v>0</v>
      </c>
      <c r="G266" s="67"/>
      <c r="H266" s="67"/>
      <c r="I266" s="145" t="e">
        <f t="shared" si="10"/>
        <v>#DIV/0!</v>
      </c>
      <c r="J266" s="145" t="e">
        <f t="shared" si="11"/>
        <v>#DIV/0!</v>
      </c>
    </row>
    <row r="267" spans="1:11" ht="15" customHeight="1">
      <c r="A267" s="85"/>
      <c r="B267" s="85"/>
      <c r="C267" s="85">
        <v>3224</v>
      </c>
      <c r="D267" s="67" t="s">
        <v>1270</v>
      </c>
      <c r="E267" s="67">
        <v>950</v>
      </c>
      <c r="F267" s="67">
        <v>0</v>
      </c>
      <c r="G267" s="67"/>
      <c r="H267" s="67"/>
      <c r="I267" s="145">
        <f t="shared" si="10"/>
        <v>0</v>
      </c>
      <c r="J267" s="145" t="e">
        <f t="shared" si="11"/>
        <v>#DIV/0!</v>
      </c>
    </row>
    <row r="268" spans="1:11" ht="15" customHeight="1">
      <c r="A268" s="85"/>
      <c r="B268" s="85"/>
      <c r="C268" s="85">
        <v>3231</v>
      </c>
      <c r="D268" s="67" t="s">
        <v>1272</v>
      </c>
      <c r="E268" s="67"/>
      <c r="F268" s="67">
        <v>0</v>
      </c>
      <c r="G268" s="67">
        <v>0</v>
      </c>
      <c r="H268" s="67"/>
      <c r="I268" s="145" t="e">
        <f t="shared" si="10"/>
        <v>#DIV/0!</v>
      </c>
      <c r="J268" s="145" t="e">
        <f t="shared" si="11"/>
        <v>#DIV/0!</v>
      </c>
    </row>
    <row r="269" spans="1:11" ht="15" customHeight="1">
      <c r="A269" s="85"/>
      <c r="B269" s="85"/>
      <c r="C269" s="85">
        <v>3232</v>
      </c>
      <c r="D269" s="67" t="s">
        <v>1503</v>
      </c>
      <c r="E269" s="67">
        <v>0</v>
      </c>
      <c r="F269" s="67">
        <v>0</v>
      </c>
      <c r="G269" s="67">
        <v>0</v>
      </c>
      <c r="H269" s="67"/>
      <c r="I269" s="145" t="e">
        <f t="shared" si="10"/>
        <v>#DIV/0!</v>
      </c>
      <c r="J269" s="145" t="e">
        <f t="shared" si="11"/>
        <v>#DIV/0!</v>
      </c>
    </row>
    <row r="270" spans="1:11" ht="15" customHeight="1">
      <c r="A270" s="85"/>
      <c r="B270" s="85"/>
      <c r="C270" s="85">
        <v>3233</v>
      </c>
      <c r="D270" s="67" t="s">
        <v>1274</v>
      </c>
      <c r="E270" s="67">
        <v>113.13</v>
      </c>
      <c r="F270" s="67">
        <v>1000</v>
      </c>
      <c r="G270" s="67"/>
      <c r="H270" s="67"/>
      <c r="I270" s="145">
        <f t="shared" si="10"/>
        <v>0</v>
      </c>
      <c r="J270" s="145" t="e">
        <f t="shared" si="11"/>
        <v>#DIV/0!</v>
      </c>
    </row>
    <row r="271" spans="1:11" ht="15" customHeight="1">
      <c r="A271" s="85"/>
      <c r="B271" s="85"/>
      <c r="C271" s="85">
        <v>3234</v>
      </c>
      <c r="D271" s="67" t="s">
        <v>1275</v>
      </c>
      <c r="E271" s="67"/>
      <c r="F271" s="67">
        <v>0</v>
      </c>
      <c r="G271" s="67"/>
      <c r="H271" s="67"/>
      <c r="I271" s="145" t="e">
        <f t="shared" si="10"/>
        <v>#DIV/0!</v>
      </c>
      <c r="J271" s="145" t="e">
        <f t="shared" si="11"/>
        <v>#DIV/0!</v>
      </c>
    </row>
    <row r="272" spans="1:11" ht="15" customHeight="1">
      <c r="A272" s="85"/>
      <c r="B272" s="85"/>
      <c r="C272" s="85">
        <v>3235</v>
      </c>
      <c r="D272" s="67" t="s">
        <v>1276</v>
      </c>
      <c r="E272" s="67">
        <v>2388.5</v>
      </c>
      <c r="F272" s="67">
        <v>0</v>
      </c>
      <c r="G272" s="67"/>
      <c r="H272" s="67"/>
      <c r="I272" s="145">
        <f t="shared" si="10"/>
        <v>0</v>
      </c>
      <c r="J272" s="145" t="e">
        <f t="shared" si="11"/>
        <v>#DIV/0!</v>
      </c>
    </row>
    <row r="273" spans="1:10" ht="15" customHeight="1">
      <c r="A273" s="85"/>
      <c r="B273" s="85"/>
      <c r="C273" s="85">
        <v>3237</v>
      </c>
      <c r="D273" s="67" t="s">
        <v>1278</v>
      </c>
      <c r="E273" s="67"/>
      <c r="F273" s="67">
        <v>1000</v>
      </c>
      <c r="G273" s="67">
        <v>1000</v>
      </c>
      <c r="H273" s="67">
        <v>1812.5</v>
      </c>
      <c r="I273" s="145" t="e">
        <f t="shared" si="10"/>
        <v>#DIV/0!</v>
      </c>
      <c r="J273" s="145">
        <f t="shared" si="11"/>
        <v>181.25</v>
      </c>
    </row>
    <row r="274" spans="1:10" ht="15" customHeight="1">
      <c r="A274" s="85"/>
      <c r="B274" s="85"/>
      <c r="C274" s="85">
        <v>3238</v>
      </c>
      <c r="D274" s="67" t="s">
        <v>1279</v>
      </c>
      <c r="E274" s="67"/>
      <c r="F274" s="67"/>
      <c r="G274" s="67">
        <v>30000</v>
      </c>
      <c r="H274" s="67">
        <v>29375</v>
      </c>
      <c r="I274" s="145" t="e">
        <f t="shared" si="10"/>
        <v>#DIV/0!</v>
      </c>
      <c r="J274" s="145">
        <f t="shared" si="11"/>
        <v>97.916666666666657</v>
      </c>
    </row>
    <row r="275" spans="1:10" ht="15" customHeight="1">
      <c r="A275" s="85"/>
      <c r="B275" s="85"/>
      <c r="C275" s="85">
        <v>3239</v>
      </c>
      <c r="D275" s="67" t="s">
        <v>1280</v>
      </c>
      <c r="E275" s="67"/>
      <c r="F275" s="67">
        <v>0</v>
      </c>
      <c r="G275" s="67">
        <v>0</v>
      </c>
      <c r="H275" s="67"/>
      <c r="I275" s="145" t="e">
        <f t="shared" si="10"/>
        <v>#DIV/0!</v>
      </c>
      <c r="J275" s="145" t="e">
        <f t="shared" si="11"/>
        <v>#DIV/0!</v>
      </c>
    </row>
    <row r="276" spans="1:10" ht="15" customHeight="1">
      <c r="A276" s="85"/>
      <c r="B276" s="85"/>
      <c r="C276" s="85">
        <v>3293</v>
      </c>
      <c r="D276" s="67" t="s">
        <v>1297</v>
      </c>
      <c r="E276" s="67"/>
      <c r="F276" s="67"/>
      <c r="G276" s="67">
        <v>200</v>
      </c>
      <c r="H276" s="67">
        <v>105</v>
      </c>
      <c r="I276" s="145" t="e">
        <f t="shared" si="10"/>
        <v>#DIV/0!</v>
      </c>
      <c r="J276" s="145">
        <f t="shared" si="11"/>
        <v>52.5</v>
      </c>
    </row>
    <row r="277" spans="1:10" ht="15" customHeight="1">
      <c r="A277" s="85"/>
      <c r="B277" s="85"/>
      <c r="C277" s="85">
        <v>3295</v>
      </c>
      <c r="D277" s="67" t="s">
        <v>1284</v>
      </c>
      <c r="E277" s="67"/>
      <c r="F277" s="67">
        <v>0</v>
      </c>
      <c r="G277" s="67">
        <v>0</v>
      </c>
      <c r="H277" s="67"/>
      <c r="I277" s="145" t="e">
        <f t="shared" si="10"/>
        <v>#DIV/0!</v>
      </c>
      <c r="J277" s="145" t="e">
        <f t="shared" si="11"/>
        <v>#DIV/0!</v>
      </c>
    </row>
    <row r="278" spans="1:10" ht="15" customHeight="1">
      <c r="A278" s="85"/>
      <c r="B278" s="101">
        <v>34</v>
      </c>
      <c r="C278" s="85"/>
      <c r="D278" s="101" t="s">
        <v>1341</v>
      </c>
      <c r="E278" s="64">
        <f>E279</f>
        <v>0</v>
      </c>
      <c r="F278" s="64">
        <f>F279</f>
        <v>0</v>
      </c>
      <c r="G278" s="64">
        <f>G279</f>
        <v>0</v>
      </c>
      <c r="H278" s="64">
        <f>H279</f>
        <v>0</v>
      </c>
      <c r="I278" s="145" t="e">
        <f t="shared" si="10"/>
        <v>#DIV/0!</v>
      </c>
      <c r="J278" s="145" t="e">
        <f t="shared" si="11"/>
        <v>#DIV/0!</v>
      </c>
    </row>
    <row r="279" spans="1:10" ht="15.75" customHeight="1">
      <c r="A279" s="85"/>
      <c r="B279" s="85"/>
      <c r="C279" s="85">
        <v>3432</v>
      </c>
      <c r="D279" s="141" t="s">
        <v>1298</v>
      </c>
      <c r="E279" s="67"/>
      <c r="F279" s="67">
        <v>0</v>
      </c>
      <c r="G279" s="67">
        <v>0</v>
      </c>
      <c r="H279" s="67"/>
      <c r="I279" s="145" t="e">
        <f t="shared" si="10"/>
        <v>#DIV/0!</v>
      </c>
      <c r="J279" s="145" t="e">
        <f t="shared" si="11"/>
        <v>#DIV/0!</v>
      </c>
    </row>
    <row r="280" spans="1:10" ht="15.75" customHeight="1">
      <c r="A280" s="85"/>
      <c r="B280" s="101">
        <v>35</v>
      </c>
      <c r="C280" s="85"/>
      <c r="D280" s="101" t="s">
        <v>1549</v>
      </c>
      <c r="E280" s="64">
        <f>E281</f>
        <v>0</v>
      </c>
      <c r="F280" s="64">
        <f>F281</f>
        <v>0</v>
      </c>
      <c r="G280" s="64">
        <f>G281</f>
        <v>0</v>
      </c>
      <c r="H280" s="64">
        <f>H281</f>
        <v>0</v>
      </c>
      <c r="I280" s="145" t="e">
        <f t="shared" si="10"/>
        <v>#DIV/0!</v>
      </c>
      <c r="J280" s="145" t="e">
        <f t="shared" si="11"/>
        <v>#DIV/0!</v>
      </c>
    </row>
    <row r="281" spans="1:10" ht="15" customHeight="1">
      <c r="A281" s="85"/>
      <c r="B281" s="85"/>
      <c r="C281" s="85">
        <v>3531</v>
      </c>
      <c r="D281" s="67" t="s">
        <v>1527</v>
      </c>
      <c r="E281" s="67"/>
      <c r="F281" s="67">
        <v>0</v>
      </c>
      <c r="G281" s="67">
        <v>0</v>
      </c>
      <c r="H281" s="67"/>
      <c r="I281" s="145" t="e">
        <f t="shared" si="10"/>
        <v>#DIV/0!</v>
      </c>
      <c r="J281" s="145" t="e">
        <f t="shared" si="11"/>
        <v>#DIV/0!</v>
      </c>
    </row>
    <row r="282" spans="1:10" ht="15" customHeight="1">
      <c r="A282" s="85"/>
      <c r="B282" s="101">
        <v>36</v>
      </c>
      <c r="C282" s="85"/>
      <c r="D282" s="101" t="s">
        <v>1389</v>
      </c>
      <c r="E282" s="64">
        <f>SUM(E283:E285)</f>
        <v>0</v>
      </c>
      <c r="F282" s="64">
        <f>SUM(F283:F285)</f>
        <v>0</v>
      </c>
      <c r="G282" s="64">
        <f>SUM(G283:G285)</f>
        <v>0</v>
      </c>
      <c r="H282" s="64">
        <f>SUM(H283:H285)</f>
        <v>0</v>
      </c>
      <c r="I282" s="145" t="e">
        <f t="shared" si="10"/>
        <v>#DIV/0!</v>
      </c>
      <c r="J282" s="145" t="e">
        <f t="shared" si="11"/>
        <v>#DIV/0!</v>
      </c>
    </row>
    <row r="283" spans="1:10" ht="15" customHeight="1">
      <c r="A283" s="85"/>
      <c r="B283" s="85"/>
      <c r="C283" s="85">
        <v>3611</v>
      </c>
      <c r="D283" s="67" t="s">
        <v>1528</v>
      </c>
      <c r="E283" s="67"/>
      <c r="F283" s="67">
        <v>0</v>
      </c>
      <c r="G283" s="67">
        <v>0</v>
      </c>
      <c r="H283" s="67"/>
      <c r="I283" s="145" t="e">
        <f t="shared" si="10"/>
        <v>#DIV/0!</v>
      </c>
      <c r="J283" s="145" t="e">
        <f t="shared" si="11"/>
        <v>#DIV/0!</v>
      </c>
    </row>
    <row r="284" spans="1:10" ht="15" customHeight="1">
      <c r="A284" s="85"/>
      <c r="B284" s="85"/>
      <c r="C284" s="85">
        <v>3693</v>
      </c>
      <c r="D284" s="67" t="s">
        <v>1542</v>
      </c>
      <c r="E284" s="67"/>
      <c r="F284" s="67">
        <v>0</v>
      </c>
      <c r="G284" s="67">
        <v>0</v>
      </c>
      <c r="H284" s="67"/>
      <c r="I284" s="145" t="e">
        <f t="shared" si="10"/>
        <v>#DIV/0!</v>
      </c>
      <c r="J284" s="145" t="e">
        <f t="shared" si="11"/>
        <v>#DIV/0!</v>
      </c>
    </row>
    <row r="285" spans="1:10" ht="15" customHeight="1">
      <c r="A285" s="85"/>
      <c r="B285" s="85"/>
      <c r="C285" s="85">
        <v>3694</v>
      </c>
      <c r="D285" s="67" t="s">
        <v>1543</v>
      </c>
      <c r="E285" s="67"/>
      <c r="F285" s="67">
        <v>0</v>
      </c>
      <c r="G285" s="67">
        <v>0</v>
      </c>
      <c r="H285" s="67"/>
      <c r="I285" s="145" t="e">
        <f t="shared" si="10"/>
        <v>#DIV/0!</v>
      </c>
      <c r="J285" s="145" t="e">
        <f t="shared" si="11"/>
        <v>#DIV/0!</v>
      </c>
    </row>
    <row r="286" spans="1:10" ht="15" customHeight="1">
      <c r="A286" s="85"/>
      <c r="B286" s="101">
        <v>38</v>
      </c>
      <c r="C286" s="85"/>
      <c r="D286" s="101" t="s">
        <v>1350</v>
      </c>
      <c r="E286" s="64">
        <f>E287</f>
        <v>0</v>
      </c>
      <c r="F286" s="64">
        <f>F287</f>
        <v>0</v>
      </c>
      <c r="G286" s="64">
        <f>G287</f>
        <v>0</v>
      </c>
      <c r="H286" s="64">
        <f>H287</f>
        <v>0</v>
      </c>
      <c r="I286" s="145" t="e">
        <f t="shared" si="10"/>
        <v>#DIV/0!</v>
      </c>
      <c r="J286" s="145" t="e">
        <f t="shared" si="11"/>
        <v>#DIV/0!</v>
      </c>
    </row>
    <row r="287" spans="1:10" ht="15" customHeight="1">
      <c r="A287" s="85"/>
      <c r="B287" s="85"/>
      <c r="C287" s="85">
        <v>3813</v>
      </c>
      <c r="D287" s="67" t="s">
        <v>1529</v>
      </c>
      <c r="E287" s="67"/>
      <c r="F287" s="67">
        <v>0</v>
      </c>
      <c r="G287" s="67">
        <v>0</v>
      </c>
      <c r="H287" s="67"/>
      <c r="I287" s="145" t="e">
        <f t="shared" si="10"/>
        <v>#DIV/0!</v>
      </c>
      <c r="J287" s="145" t="e">
        <f t="shared" si="11"/>
        <v>#DIV/0!</v>
      </c>
    </row>
    <row r="288" spans="1:10" ht="15" customHeight="1">
      <c r="A288" s="101">
        <v>4</v>
      </c>
      <c r="B288" s="85"/>
      <c r="C288" s="85"/>
      <c r="D288" s="101" t="s">
        <v>1343</v>
      </c>
      <c r="E288" s="64">
        <f>E289+E291</f>
        <v>13000</v>
      </c>
      <c r="F288" s="64">
        <f>F289+F291</f>
        <v>31000</v>
      </c>
      <c r="G288" s="64">
        <f>G289+G291</f>
        <v>1000</v>
      </c>
      <c r="H288" s="64">
        <f>H289+H291</f>
        <v>0</v>
      </c>
      <c r="I288" s="145">
        <f t="shared" si="10"/>
        <v>0</v>
      </c>
      <c r="J288" s="145">
        <f t="shared" si="11"/>
        <v>0</v>
      </c>
    </row>
    <row r="289" spans="1:11" ht="15" customHeight="1">
      <c r="A289" s="85"/>
      <c r="B289" s="101">
        <v>41</v>
      </c>
      <c r="C289" s="85"/>
      <c r="D289" s="101" t="s">
        <v>1353</v>
      </c>
      <c r="E289" s="64">
        <f>E290</f>
        <v>0</v>
      </c>
      <c r="F289" s="64">
        <f>F290</f>
        <v>0</v>
      </c>
      <c r="G289" s="64">
        <f>G290</f>
        <v>0</v>
      </c>
      <c r="H289" s="64">
        <f>H290</f>
        <v>0</v>
      </c>
      <c r="I289" s="145" t="e">
        <f t="shared" si="10"/>
        <v>#DIV/0!</v>
      </c>
      <c r="J289" s="145" t="e">
        <f t="shared" si="11"/>
        <v>#DIV/0!</v>
      </c>
    </row>
    <row r="290" spans="1:11" ht="15" customHeight="1">
      <c r="A290" s="85"/>
      <c r="B290" s="85"/>
      <c r="C290" s="85">
        <v>4123</v>
      </c>
      <c r="D290" s="67" t="s">
        <v>1308</v>
      </c>
      <c r="E290" s="67"/>
      <c r="F290" s="67"/>
      <c r="G290" s="67"/>
      <c r="H290" s="67"/>
      <c r="I290" s="145" t="e">
        <f t="shared" si="10"/>
        <v>#DIV/0!</v>
      </c>
      <c r="J290" s="145" t="e">
        <f t="shared" si="11"/>
        <v>#DIV/0!</v>
      </c>
    </row>
    <row r="291" spans="1:11" ht="15" customHeight="1">
      <c r="A291" s="85"/>
      <c r="B291" s="101">
        <v>42</v>
      </c>
      <c r="C291" s="85"/>
      <c r="D291" s="101" t="s">
        <v>1344</v>
      </c>
      <c r="E291" s="64">
        <f>SUM(E292:E294)</f>
        <v>13000</v>
      </c>
      <c r="F291" s="64">
        <f>SUM(F292:F294)</f>
        <v>31000</v>
      </c>
      <c r="G291" s="64">
        <f>SUM(G292:G294)</f>
        <v>1000</v>
      </c>
      <c r="H291" s="64">
        <f>SUM(H292:H294)</f>
        <v>0</v>
      </c>
      <c r="I291" s="145">
        <f t="shared" si="10"/>
        <v>0</v>
      </c>
      <c r="J291" s="145">
        <f t="shared" si="11"/>
        <v>0</v>
      </c>
    </row>
    <row r="292" spans="1:11" ht="15" customHeight="1">
      <c r="A292" s="85"/>
      <c r="B292" s="85"/>
      <c r="C292" s="85">
        <v>4221</v>
      </c>
      <c r="D292" s="67" t="s">
        <v>1287</v>
      </c>
      <c r="E292" s="67">
        <v>13000</v>
      </c>
      <c r="F292" s="67">
        <v>1000</v>
      </c>
      <c r="G292" s="67">
        <v>1000</v>
      </c>
      <c r="H292" s="67"/>
      <c r="I292" s="145">
        <f t="shared" si="10"/>
        <v>0</v>
      </c>
      <c r="J292" s="145">
        <f t="shared" si="11"/>
        <v>0</v>
      </c>
    </row>
    <row r="293" spans="1:11" ht="15" customHeight="1">
      <c r="A293" s="85"/>
      <c r="B293" s="85"/>
      <c r="C293" s="85">
        <v>4227</v>
      </c>
      <c r="D293" s="67" t="s">
        <v>1475</v>
      </c>
      <c r="E293" s="67"/>
      <c r="F293" s="67"/>
      <c r="G293" s="67"/>
      <c r="H293" s="67"/>
      <c r="I293" s="145" t="e">
        <f t="shared" si="10"/>
        <v>#DIV/0!</v>
      </c>
      <c r="J293" s="145" t="e">
        <f t="shared" si="11"/>
        <v>#DIV/0!</v>
      </c>
    </row>
    <row r="294" spans="1:11" ht="15" customHeight="1">
      <c r="A294" s="85"/>
      <c r="B294" s="85"/>
      <c r="C294" s="85">
        <v>4262</v>
      </c>
      <c r="D294" s="67" t="s">
        <v>1409</v>
      </c>
      <c r="E294" s="67"/>
      <c r="F294" s="67">
        <v>30000</v>
      </c>
      <c r="G294" s="67"/>
      <c r="H294" s="67"/>
      <c r="I294" s="145" t="e">
        <f t="shared" si="10"/>
        <v>#DIV/0!</v>
      </c>
      <c r="J294" s="145" t="e">
        <f t="shared" si="11"/>
        <v>#DIV/0!</v>
      </c>
    </row>
    <row r="295" spans="1:11" ht="15" customHeight="1">
      <c r="A295" s="166" t="s">
        <v>1707</v>
      </c>
      <c r="B295" s="167"/>
      <c r="C295" s="167"/>
      <c r="D295" s="168"/>
      <c r="E295" s="164">
        <f>E296+E330</f>
        <v>11053.57</v>
      </c>
      <c r="F295" s="164">
        <f>F296+F330</f>
        <v>30710</v>
      </c>
      <c r="G295" s="164">
        <f>G296+G330</f>
        <v>30140</v>
      </c>
      <c r="H295" s="164">
        <f>H296+H330</f>
        <v>22751.620000000003</v>
      </c>
      <c r="I295" s="165">
        <f t="shared" si="10"/>
        <v>205.83051448536537</v>
      </c>
      <c r="J295" s="165">
        <f t="shared" si="11"/>
        <v>75.486463171864642</v>
      </c>
    </row>
    <row r="296" spans="1:11" ht="15" customHeight="1">
      <c r="A296" s="101">
        <v>3</v>
      </c>
      <c r="B296" s="85"/>
      <c r="C296" s="41"/>
      <c r="D296" s="41" t="s">
        <v>1356</v>
      </c>
      <c r="E296" s="64">
        <f>E297+E303+E320+E322+E328</f>
        <v>11053.57</v>
      </c>
      <c r="F296" s="64">
        <f>F297+F303+F320+F322+F328</f>
        <v>30710</v>
      </c>
      <c r="G296" s="64">
        <f>G297+G303+G320+G322+G328</f>
        <v>30140</v>
      </c>
      <c r="H296" s="64">
        <f>H297+H303+H320+H322+H328</f>
        <v>22751.620000000003</v>
      </c>
      <c r="I296" s="138">
        <f t="shared" si="10"/>
        <v>205.83051448536537</v>
      </c>
      <c r="J296" s="138">
        <f t="shared" si="11"/>
        <v>75.486463171864642</v>
      </c>
    </row>
    <row r="297" spans="1:11" ht="15" customHeight="1">
      <c r="A297" s="85"/>
      <c r="B297" s="101">
        <v>31</v>
      </c>
      <c r="C297" s="41"/>
      <c r="D297" s="41" t="s">
        <v>1318</v>
      </c>
      <c r="E297" s="64">
        <f>SUM(E298:E302)</f>
        <v>5588.29</v>
      </c>
      <c r="F297" s="64">
        <f>SUM(F298:F302)</f>
        <v>22710</v>
      </c>
      <c r="G297" s="64">
        <f>SUM(G298:G302)</f>
        <v>18640</v>
      </c>
      <c r="H297" s="64">
        <f>SUM(H298:H302)</f>
        <v>12712.11</v>
      </c>
      <c r="I297" s="138">
        <f t="shared" si="10"/>
        <v>227.4776362715607</v>
      </c>
      <c r="J297" s="138">
        <f t="shared" si="11"/>
        <v>68.198015021459241</v>
      </c>
    </row>
    <row r="298" spans="1:11" ht="15" customHeight="1">
      <c r="A298" s="85"/>
      <c r="B298" s="85"/>
      <c r="C298" s="85">
        <v>3111</v>
      </c>
      <c r="D298" s="67" t="s">
        <v>1395</v>
      </c>
      <c r="E298" s="67">
        <v>4734.18</v>
      </c>
      <c r="F298" s="67">
        <v>19495</v>
      </c>
      <c r="G298" s="67">
        <v>16000</v>
      </c>
      <c r="H298" s="67">
        <v>10856.42</v>
      </c>
      <c r="I298" s="145">
        <f t="shared" si="10"/>
        <v>229.31996671018001</v>
      </c>
      <c r="J298" s="145">
        <f t="shared" si="11"/>
        <v>67.852625000000003</v>
      </c>
      <c r="K298" s="57">
        <v>1142</v>
      </c>
    </row>
    <row r="299" spans="1:11" ht="15" customHeight="1">
      <c r="A299" s="85"/>
      <c r="B299" s="85"/>
      <c r="C299" s="85">
        <v>3112</v>
      </c>
      <c r="D299" s="67" t="s">
        <v>1470</v>
      </c>
      <c r="E299" s="67">
        <v>72.95</v>
      </c>
      <c r="F299" s="67"/>
      <c r="G299" s="67"/>
      <c r="H299" s="67">
        <v>64.36</v>
      </c>
      <c r="I299" s="145">
        <f t="shared" si="10"/>
        <v>88.224811514736118</v>
      </c>
      <c r="J299" s="145" t="e">
        <f t="shared" si="11"/>
        <v>#DIV/0!</v>
      </c>
    </row>
    <row r="300" spans="1:11" ht="15" customHeight="1">
      <c r="A300" s="85"/>
      <c r="B300" s="85"/>
      <c r="C300" s="85">
        <v>3121</v>
      </c>
      <c r="D300" s="67" t="s">
        <v>1293</v>
      </c>
      <c r="E300" s="67"/>
      <c r="F300" s="67"/>
      <c r="G300" s="67"/>
      <c r="H300" s="67"/>
      <c r="I300" s="145" t="e">
        <f t="shared" si="10"/>
        <v>#DIV/0!</v>
      </c>
      <c r="J300" s="145" t="e">
        <f t="shared" si="11"/>
        <v>#DIV/0!</v>
      </c>
    </row>
    <row r="301" spans="1:11" ht="15" customHeight="1">
      <c r="A301" s="85"/>
      <c r="B301" s="85"/>
      <c r="C301" s="85">
        <v>3132</v>
      </c>
      <c r="D301" s="67" t="s">
        <v>1354</v>
      </c>
      <c r="E301" s="67">
        <v>781.16</v>
      </c>
      <c r="F301" s="67">
        <v>3215</v>
      </c>
      <c r="G301" s="67">
        <v>2640</v>
      </c>
      <c r="H301" s="67">
        <v>1791.33</v>
      </c>
      <c r="I301" s="145">
        <f t="shared" si="10"/>
        <v>229.31665727891851</v>
      </c>
      <c r="J301" s="145">
        <f t="shared" si="11"/>
        <v>67.853409090909082</v>
      </c>
      <c r="K301" s="57">
        <v>449</v>
      </c>
    </row>
    <row r="302" spans="1:11" ht="15" customHeight="1">
      <c r="A302" s="85"/>
      <c r="B302" s="85"/>
      <c r="C302" s="85">
        <v>3133</v>
      </c>
      <c r="D302" s="67" t="s">
        <v>1396</v>
      </c>
      <c r="E302" s="67"/>
      <c r="F302" s="67">
        <v>0</v>
      </c>
      <c r="G302" s="67">
        <v>0</v>
      </c>
      <c r="H302" s="67"/>
      <c r="I302" s="145" t="e">
        <f t="shared" si="10"/>
        <v>#DIV/0!</v>
      </c>
      <c r="J302" s="145" t="e">
        <f t="shared" si="11"/>
        <v>#DIV/0!</v>
      </c>
    </row>
    <row r="303" spans="1:11" ht="15" customHeight="1">
      <c r="A303" s="85"/>
      <c r="B303" s="101">
        <v>32</v>
      </c>
      <c r="C303" s="85"/>
      <c r="D303" s="101" t="s">
        <v>1321</v>
      </c>
      <c r="E303" s="64">
        <f>SUM(E304:E319)</f>
        <v>5465.28</v>
      </c>
      <c r="F303" s="64">
        <f>SUM(F304:F319)</f>
        <v>8000</v>
      </c>
      <c r="G303" s="64">
        <f>SUM(G304:G319)</f>
        <v>11500</v>
      </c>
      <c r="H303" s="64">
        <f>SUM(H304:H319)</f>
        <v>10039.51</v>
      </c>
      <c r="I303" s="145">
        <f t="shared" si="10"/>
        <v>183.69616927220565</v>
      </c>
      <c r="J303" s="145">
        <f t="shared" si="11"/>
        <v>87.300086956521739</v>
      </c>
    </row>
    <row r="304" spans="1:11" ht="15" customHeight="1">
      <c r="A304" s="85"/>
      <c r="B304" s="85"/>
      <c r="C304" s="85">
        <v>3211</v>
      </c>
      <c r="D304" s="67" t="s">
        <v>1264</v>
      </c>
      <c r="E304" s="67">
        <v>4312.8599999999997</v>
      </c>
      <c r="F304" s="67">
        <v>4000</v>
      </c>
      <c r="G304" s="67">
        <v>7500</v>
      </c>
      <c r="H304" s="67">
        <v>9031.56</v>
      </c>
      <c r="I304" s="145">
        <f t="shared" si="10"/>
        <v>209.40999707850474</v>
      </c>
      <c r="J304" s="145">
        <f t="shared" si="11"/>
        <v>120.4208</v>
      </c>
    </row>
    <row r="305" spans="1:10" ht="15" customHeight="1">
      <c r="A305" s="85"/>
      <c r="B305" s="85"/>
      <c r="C305" s="85">
        <v>3212</v>
      </c>
      <c r="D305" s="67" t="s">
        <v>1265</v>
      </c>
      <c r="E305" s="67"/>
      <c r="F305" s="67"/>
      <c r="G305" s="67"/>
      <c r="H305" s="67"/>
      <c r="I305" s="145" t="e">
        <f t="shared" si="10"/>
        <v>#DIV/0!</v>
      </c>
      <c r="J305" s="145" t="e">
        <f t="shared" si="11"/>
        <v>#DIV/0!</v>
      </c>
    </row>
    <row r="306" spans="1:10" ht="15" customHeight="1">
      <c r="A306" s="85"/>
      <c r="B306" s="85"/>
      <c r="C306" s="85">
        <v>3213</v>
      </c>
      <c r="D306" s="67" t="s">
        <v>1266</v>
      </c>
      <c r="E306" s="67"/>
      <c r="F306" s="67">
        <v>0</v>
      </c>
      <c r="G306" s="67">
        <v>0</v>
      </c>
      <c r="H306" s="67"/>
      <c r="I306" s="145" t="e">
        <f t="shared" si="10"/>
        <v>#DIV/0!</v>
      </c>
      <c r="J306" s="145" t="e">
        <f t="shared" si="11"/>
        <v>#DIV/0!</v>
      </c>
    </row>
    <row r="307" spans="1:10" ht="15" customHeight="1">
      <c r="A307" s="85"/>
      <c r="B307" s="85"/>
      <c r="C307" s="85">
        <v>3221</v>
      </c>
      <c r="D307" s="67" t="s">
        <v>1267</v>
      </c>
      <c r="E307" s="67"/>
      <c r="F307" s="67">
        <v>0</v>
      </c>
      <c r="G307" s="67">
        <v>0</v>
      </c>
      <c r="H307" s="67"/>
      <c r="I307" s="145" t="e">
        <f t="shared" si="10"/>
        <v>#DIV/0!</v>
      </c>
      <c r="J307" s="145" t="e">
        <f t="shared" si="11"/>
        <v>#DIV/0!</v>
      </c>
    </row>
    <row r="308" spans="1:10" ht="15" customHeight="1">
      <c r="A308" s="85"/>
      <c r="B308" s="85"/>
      <c r="C308" s="85">
        <v>3222</v>
      </c>
      <c r="D308" s="67" t="s">
        <v>1268</v>
      </c>
      <c r="E308" s="67"/>
      <c r="F308" s="67">
        <v>0</v>
      </c>
      <c r="G308" s="67">
        <v>0</v>
      </c>
      <c r="H308" s="67"/>
      <c r="I308" s="145" t="e">
        <f t="shared" si="10"/>
        <v>#DIV/0!</v>
      </c>
      <c r="J308" s="145" t="e">
        <f t="shared" si="11"/>
        <v>#DIV/0!</v>
      </c>
    </row>
    <row r="309" spans="1:10" ht="15" customHeight="1">
      <c r="A309" s="85"/>
      <c r="B309" s="85"/>
      <c r="C309" s="85">
        <v>3223</v>
      </c>
      <c r="D309" s="67" t="s">
        <v>1269</v>
      </c>
      <c r="E309" s="67"/>
      <c r="F309" s="67">
        <v>0</v>
      </c>
      <c r="G309" s="67">
        <v>0</v>
      </c>
      <c r="H309" s="67"/>
      <c r="I309" s="145" t="e">
        <f t="shared" si="10"/>
        <v>#DIV/0!</v>
      </c>
      <c r="J309" s="145" t="e">
        <f t="shared" si="11"/>
        <v>#DIV/0!</v>
      </c>
    </row>
    <row r="310" spans="1:10" ht="15" customHeight="1">
      <c r="A310" s="85"/>
      <c r="B310" s="85"/>
      <c r="C310" s="85">
        <v>3224</v>
      </c>
      <c r="D310" s="67" t="s">
        <v>1270</v>
      </c>
      <c r="E310" s="67"/>
      <c r="F310" s="67">
        <v>0</v>
      </c>
      <c r="G310" s="67">
        <v>0</v>
      </c>
      <c r="H310" s="67"/>
      <c r="I310" s="145" t="e">
        <f t="shared" si="10"/>
        <v>#DIV/0!</v>
      </c>
      <c r="J310" s="145" t="e">
        <f t="shared" si="11"/>
        <v>#DIV/0!</v>
      </c>
    </row>
    <row r="311" spans="1:10" ht="15" customHeight="1">
      <c r="A311" s="85"/>
      <c r="B311" s="85"/>
      <c r="C311" s="85">
        <v>3231</v>
      </c>
      <c r="D311" s="67" t="s">
        <v>1272</v>
      </c>
      <c r="E311" s="67"/>
      <c r="F311" s="67">
        <v>0</v>
      </c>
      <c r="G311" s="67">
        <v>0</v>
      </c>
      <c r="H311" s="67"/>
      <c r="I311" s="145" t="e">
        <f t="shared" si="10"/>
        <v>#DIV/0!</v>
      </c>
      <c r="J311" s="145" t="e">
        <f t="shared" si="11"/>
        <v>#DIV/0!</v>
      </c>
    </row>
    <row r="312" spans="1:10" ht="15" customHeight="1">
      <c r="A312" s="85"/>
      <c r="B312" s="85"/>
      <c r="C312" s="85">
        <v>3232</v>
      </c>
      <c r="D312" s="67" t="s">
        <v>1503</v>
      </c>
      <c r="E312" s="67">
        <v>0</v>
      </c>
      <c r="F312" s="67">
        <v>0</v>
      </c>
      <c r="G312" s="67">
        <v>0</v>
      </c>
      <c r="H312" s="67"/>
      <c r="I312" s="145" t="e">
        <f t="shared" si="10"/>
        <v>#DIV/0!</v>
      </c>
      <c r="J312" s="145" t="e">
        <f t="shared" si="11"/>
        <v>#DIV/0!</v>
      </c>
    </row>
    <row r="313" spans="1:10" ht="15" customHeight="1">
      <c r="A313" s="85"/>
      <c r="B313" s="85"/>
      <c r="C313" s="85">
        <v>3233</v>
      </c>
      <c r="D313" s="67" t="s">
        <v>1274</v>
      </c>
      <c r="E313" s="67"/>
      <c r="F313" s="67">
        <v>2000</v>
      </c>
      <c r="G313" s="67">
        <v>2000</v>
      </c>
      <c r="H313" s="67"/>
      <c r="I313" s="145" t="e">
        <f t="shared" si="10"/>
        <v>#DIV/0!</v>
      </c>
      <c r="J313" s="145">
        <f t="shared" si="11"/>
        <v>0</v>
      </c>
    </row>
    <row r="314" spans="1:10" ht="15" customHeight="1">
      <c r="A314" s="85"/>
      <c r="B314" s="85"/>
      <c r="C314" s="85">
        <v>3234</v>
      </c>
      <c r="D314" s="67" t="s">
        <v>1275</v>
      </c>
      <c r="E314" s="67"/>
      <c r="F314" s="67">
        <v>0</v>
      </c>
      <c r="G314" s="67">
        <v>0</v>
      </c>
      <c r="H314" s="67"/>
      <c r="I314" s="145" t="e">
        <f t="shared" si="10"/>
        <v>#DIV/0!</v>
      </c>
      <c r="J314" s="145" t="e">
        <f t="shared" si="11"/>
        <v>#DIV/0!</v>
      </c>
    </row>
    <row r="315" spans="1:10" ht="15" customHeight="1">
      <c r="A315" s="85"/>
      <c r="B315" s="85"/>
      <c r="C315" s="85">
        <v>3235</v>
      </c>
      <c r="D315" s="67" t="s">
        <v>1276</v>
      </c>
      <c r="E315" s="67"/>
      <c r="F315" s="67">
        <v>0</v>
      </c>
      <c r="G315" s="67">
        <v>0</v>
      </c>
      <c r="H315" s="67"/>
      <c r="I315" s="145" t="e">
        <f t="shared" si="10"/>
        <v>#DIV/0!</v>
      </c>
      <c r="J315" s="145" t="e">
        <f t="shared" si="11"/>
        <v>#DIV/0!</v>
      </c>
    </row>
    <row r="316" spans="1:10" ht="15" customHeight="1">
      <c r="A316" s="85"/>
      <c r="B316" s="85"/>
      <c r="C316" s="85">
        <v>3237</v>
      </c>
      <c r="D316" s="67" t="s">
        <v>1278</v>
      </c>
      <c r="E316" s="67"/>
      <c r="F316" s="67">
        <v>2000</v>
      </c>
      <c r="G316" s="67">
        <v>2000</v>
      </c>
      <c r="H316" s="67"/>
      <c r="I316" s="145" t="e">
        <f t="shared" si="10"/>
        <v>#DIV/0!</v>
      </c>
      <c r="J316" s="145">
        <f t="shared" si="11"/>
        <v>0</v>
      </c>
    </row>
    <row r="317" spans="1:10" ht="15" customHeight="1">
      <c r="A317" s="85"/>
      <c r="B317" s="85"/>
      <c r="C317" s="85">
        <v>3239</v>
      </c>
      <c r="D317" s="67" t="s">
        <v>1280</v>
      </c>
      <c r="E317" s="67"/>
      <c r="F317" s="67">
        <v>0</v>
      </c>
      <c r="G317" s="67">
        <v>0</v>
      </c>
      <c r="H317" s="67"/>
      <c r="I317" s="145" t="e">
        <f t="shared" si="10"/>
        <v>#DIV/0!</v>
      </c>
      <c r="J317" s="145" t="e">
        <f t="shared" si="11"/>
        <v>#DIV/0!</v>
      </c>
    </row>
    <row r="318" spans="1:10" ht="15" customHeight="1">
      <c r="A318" s="85"/>
      <c r="B318" s="85"/>
      <c r="C318" s="85">
        <v>3293</v>
      </c>
      <c r="D318" s="67" t="s">
        <v>1297</v>
      </c>
      <c r="E318" s="67">
        <v>1152.42</v>
      </c>
      <c r="F318" s="67"/>
      <c r="G318" s="67"/>
      <c r="H318" s="67">
        <v>1007.95</v>
      </c>
      <c r="I318" s="145">
        <f t="shared" si="10"/>
        <v>87.463771888721126</v>
      </c>
      <c r="J318" s="145" t="e">
        <f t="shared" si="11"/>
        <v>#DIV/0!</v>
      </c>
    </row>
    <row r="319" spans="1:10" ht="15" customHeight="1">
      <c r="A319" s="85"/>
      <c r="B319" s="85"/>
      <c r="C319" s="85">
        <v>3295</v>
      </c>
      <c r="D319" s="67" t="s">
        <v>1284</v>
      </c>
      <c r="E319" s="67"/>
      <c r="F319" s="67">
        <v>0</v>
      </c>
      <c r="G319" s="67">
        <v>0</v>
      </c>
      <c r="H319" s="67"/>
      <c r="I319" s="145" t="e">
        <f t="shared" si="10"/>
        <v>#DIV/0!</v>
      </c>
      <c r="J319" s="145" t="e">
        <f t="shared" si="11"/>
        <v>#DIV/0!</v>
      </c>
    </row>
    <row r="320" spans="1:10" ht="15" customHeight="1">
      <c r="A320" s="85"/>
      <c r="B320" s="101">
        <v>34</v>
      </c>
      <c r="C320" s="85"/>
      <c r="D320" s="101" t="s">
        <v>1341</v>
      </c>
      <c r="E320" s="64">
        <f>E321</f>
        <v>0</v>
      </c>
      <c r="F320" s="64">
        <f>F321</f>
        <v>0</v>
      </c>
      <c r="G320" s="64">
        <f>G321</f>
        <v>0</v>
      </c>
      <c r="H320" s="64">
        <f>H321</f>
        <v>0</v>
      </c>
      <c r="I320" s="145" t="e">
        <f t="shared" si="10"/>
        <v>#DIV/0!</v>
      </c>
      <c r="J320" s="145" t="e">
        <f t="shared" si="11"/>
        <v>#DIV/0!</v>
      </c>
    </row>
    <row r="321" spans="1:10" ht="15.75" customHeight="1">
      <c r="A321" s="85"/>
      <c r="B321" s="85"/>
      <c r="C321" s="85">
        <v>3432</v>
      </c>
      <c r="D321" s="141" t="s">
        <v>1298</v>
      </c>
      <c r="E321" s="67"/>
      <c r="F321" s="67">
        <v>0</v>
      </c>
      <c r="G321" s="67">
        <v>0</v>
      </c>
      <c r="H321" s="67"/>
      <c r="I321" s="145" t="e">
        <f t="shared" si="10"/>
        <v>#DIV/0!</v>
      </c>
      <c r="J321" s="145" t="e">
        <f t="shared" si="11"/>
        <v>#DIV/0!</v>
      </c>
    </row>
    <row r="322" spans="1:10" ht="15.75" customHeight="1">
      <c r="A322" s="85"/>
      <c r="B322" s="101">
        <v>35</v>
      </c>
      <c r="C322" s="85"/>
      <c r="D322" s="101" t="s">
        <v>1549</v>
      </c>
      <c r="E322" s="64">
        <f>E323</f>
        <v>0</v>
      </c>
      <c r="F322" s="64">
        <f>F323</f>
        <v>0</v>
      </c>
      <c r="G322" s="64">
        <f>G323</f>
        <v>0</v>
      </c>
      <c r="H322" s="64">
        <f>H323</f>
        <v>0</v>
      </c>
      <c r="I322" s="145" t="e">
        <f t="shared" si="10"/>
        <v>#DIV/0!</v>
      </c>
      <c r="J322" s="145" t="e">
        <f t="shared" si="11"/>
        <v>#DIV/0!</v>
      </c>
    </row>
    <row r="323" spans="1:10" ht="15" customHeight="1">
      <c r="A323" s="85"/>
      <c r="B323" s="85"/>
      <c r="C323" s="85">
        <v>3531</v>
      </c>
      <c r="D323" s="67" t="s">
        <v>1527</v>
      </c>
      <c r="E323" s="67"/>
      <c r="F323" s="67">
        <v>0</v>
      </c>
      <c r="G323" s="67">
        <v>0</v>
      </c>
      <c r="H323" s="67"/>
      <c r="I323" s="145" t="e">
        <f t="shared" si="10"/>
        <v>#DIV/0!</v>
      </c>
      <c r="J323" s="145" t="e">
        <f t="shared" si="11"/>
        <v>#DIV/0!</v>
      </c>
    </row>
    <row r="324" spans="1:10" ht="15" customHeight="1">
      <c r="A324" s="85"/>
      <c r="B324" s="101">
        <v>36</v>
      </c>
      <c r="C324" s="85"/>
      <c r="D324" s="101" t="s">
        <v>1389</v>
      </c>
      <c r="E324" s="64">
        <f>SUM(E325:E327)</f>
        <v>0</v>
      </c>
      <c r="F324" s="64">
        <f>SUM(F325:F327)</f>
        <v>0</v>
      </c>
      <c r="G324" s="64">
        <f>SUM(G325:G327)</f>
        <v>0</v>
      </c>
      <c r="H324" s="64">
        <f>SUM(H325:H327)</f>
        <v>0</v>
      </c>
      <c r="I324" s="145" t="e">
        <f t="shared" si="10"/>
        <v>#DIV/0!</v>
      </c>
      <c r="J324" s="145" t="e">
        <f t="shared" si="11"/>
        <v>#DIV/0!</v>
      </c>
    </row>
    <row r="325" spans="1:10" ht="15" customHeight="1">
      <c r="A325" s="85"/>
      <c r="B325" s="85"/>
      <c r="C325" s="85">
        <v>3611</v>
      </c>
      <c r="D325" s="67" t="s">
        <v>1528</v>
      </c>
      <c r="E325" s="67"/>
      <c r="F325" s="67">
        <v>0</v>
      </c>
      <c r="G325" s="67">
        <v>0</v>
      </c>
      <c r="H325" s="67"/>
      <c r="I325" s="145" t="e">
        <f t="shared" si="10"/>
        <v>#DIV/0!</v>
      </c>
      <c r="J325" s="145" t="e">
        <f t="shared" si="11"/>
        <v>#DIV/0!</v>
      </c>
    </row>
    <row r="326" spans="1:10" ht="15" customHeight="1">
      <c r="A326" s="85"/>
      <c r="B326" s="85"/>
      <c r="C326" s="85">
        <v>3693</v>
      </c>
      <c r="D326" s="67" t="s">
        <v>1542</v>
      </c>
      <c r="E326" s="67"/>
      <c r="F326" s="67">
        <v>0</v>
      </c>
      <c r="G326" s="67">
        <v>0</v>
      </c>
      <c r="H326" s="67"/>
      <c r="I326" s="145" t="e">
        <f t="shared" ref="I326:I389" si="12">H326/E326*100</f>
        <v>#DIV/0!</v>
      </c>
      <c r="J326" s="145" t="e">
        <f t="shared" ref="J326:J389" si="13">H326/G326*100</f>
        <v>#DIV/0!</v>
      </c>
    </row>
    <row r="327" spans="1:10" ht="15" customHeight="1">
      <c r="A327" s="85"/>
      <c r="B327" s="85"/>
      <c r="C327" s="85">
        <v>3694</v>
      </c>
      <c r="D327" s="67" t="s">
        <v>1543</v>
      </c>
      <c r="E327" s="67"/>
      <c r="F327" s="67">
        <v>0</v>
      </c>
      <c r="G327" s="67">
        <v>0</v>
      </c>
      <c r="H327" s="67"/>
      <c r="I327" s="145" t="e">
        <f t="shared" si="12"/>
        <v>#DIV/0!</v>
      </c>
      <c r="J327" s="145" t="e">
        <f t="shared" si="13"/>
        <v>#DIV/0!</v>
      </c>
    </row>
    <row r="328" spans="1:10" ht="15" customHeight="1">
      <c r="A328" s="85"/>
      <c r="B328" s="101">
        <v>38</v>
      </c>
      <c r="C328" s="85"/>
      <c r="D328" s="101" t="s">
        <v>1350</v>
      </c>
      <c r="E328" s="64">
        <f>E329</f>
        <v>0</v>
      </c>
      <c r="F328" s="64">
        <f>F329</f>
        <v>0</v>
      </c>
      <c r="G328" s="64">
        <f>G329</f>
        <v>0</v>
      </c>
      <c r="H328" s="64">
        <f>H329</f>
        <v>0</v>
      </c>
      <c r="I328" s="145" t="e">
        <f t="shared" si="12"/>
        <v>#DIV/0!</v>
      </c>
      <c r="J328" s="145" t="e">
        <f t="shared" si="13"/>
        <v>#DIV/0!</v>
      </c>
    </row>
    <row r="329" spans="1:10" ht="15" customHeight="1">
      <c r="A329" s="85"/>
      <c r="B329" s="85"/>
      <c r="C329" s="85">
        <v>3813</v>
      </c>
      <c r="D329" s="67" t="s">
        <v>1529</v>
      </c>
      <c r="E329" s="67"/>
      <c r="F329" s="67">
        <v>0</v>
      </c>
      <c r="G329" s="67">
        <v>0</v>
      </c>
      <c r="H329" s="67"/>
      <c r="I329" s="145" t="e">
        <f t="shared" si="12"/>
        <v>#DIV/0!</v>
      </c>
      <c r="J329" s="145" t="e">
        <f t="shared" si="13"/>
        <v>#DIV/0!</v>
      </c>
    </row>
    <row r="330" spans="1:10" ht="15" customHeight="1">
      <c r="A330" s="101">
        <v>4</v>
      </c>
      <c r="B330" s="85"/>
      <c r="C330" s="85"/>
      <c r="D330" s="101" t="s">
        <v>1343</v>
      </c>
      <c r="E330" s="64">
        <f>E331+E333</f>
        <v>0</v>
      </c>
      <c r="F330" s="64">
        <f>F331+F333</f>
        <v>0</v>
      </c>
      <c r="G330" s="64">
        <f>G331+G333</f>
        <v>0</v>
      </c>
      <c r="H330" s="64">
        <f>H331+H333</f>
        <v>0</v>
      </c>
      <c r="I330" s="145" t="e">
        <f t="shared" si="12"/>
        <v>#DIV/0!</v>
      </c>
      <c r="J330" s="145" t="e">
        <f t="shared" si="13"/>
        <v>#DIV/0!</v>
      </c>
    </row>
    <row r="331" spans="1:10" ht="15" customHeight="1">
      <c r="A331" s="85"/>
      <c r="B331" s="101">
        <v>41</v>
      </c>
      <c r="C331" s="85"/>
      <c r="D331" s="101" t="s">
        <v>1353</v>
      </c>
      <c r="E331" s="64">
        <f>E332</f>
        <v>0</v>
      </c>
      <c r="F331" s="64">
        <f>F332</f>
        <v>0</v>
      </c>
      <c r="G331" s="64">
        <f>G332</f>
        <v>0</v>
      </c>
      <c r="H331" s="64">
        <f>H332</f>
        <v>0</v>
      </c>
      <c r="I331" s="145" t="e">
        <f t="shared" si="12"/>
        <v>#DIV/0!</v>
      </c>
      <c r="J331" s="145" t="e">
        <f t="shared" si="13"/>
        <v>#DIV/0!</v>
      </c>
    </row>
    <row r="332" spans="1:10" ht="15" customHeight="1">
      <c r="A332" s="85"/>
      <c r="B332" s="85"/>
      <c r="C332" s="85">
        <v>4123</v>
      </c>
      <c r="D332" s="67" t="s">
        <v>1308</v>
      </c>
      <c r="E332" s="67"/>
      <c r="F332" s="67"/>
      <c r="G332" s="67"/>
      <c r="H332" s="67"/>
      <c r="I332" s="145" t="e">
        <f t="shared" si="12"/>
        <v>#DIV/0!</v>
      </c>
      <c r="J332" s="145" t="e">
        <f t="shared" si="13"/>
        <v>#DIV/0!</v>
      </c>
    </row>
    <row r="333" spans="1:10" ht="15" customHeight="1">
      <c r="A333" s="85"/>
      <c r="B333" s="101">
        <v>42</v>
      </c>
      <c r="C333" s="85"/>
      <c r="D333" s="101" t="s">
        <v>1344</v>
      </c>
      <c r="E333" s="64">
        <f>SUM(E334:E335)</f>
        <v>0</v>
      </c>
      <c r="F333" s="64">
        <f>SUM(F334:F335)</f>
        <v>0</v>
      </c>
      <c r="G333" s="64">
        <f>SUM(G334:G335)</f>
        <v>0</v>
      </c>
      <c r="H333" s="64">
        <f>SUM(H334:H335)</f>
        <v>0</v>
      </c>
      <c r="I333" s="145" t="e">
        <f t="shared" si="12"/>
        <v>#DIV/0!</v>
      </c>
      <c r="J333" s="145" t="e">
        <f t="shared" si="13"/>
        <v>#DIV/0!</v>
      </c>
    </row>
    <row r="334" spans="1:10" ht="15" customHeight="1">
      <c r="A334" s="85"/>
      <c r="B334" s="85"/>
      <c r="C334" s="85">
        <v>4221</v>
      </c>
      <c r="D334" s="67" t="s">
        <v>1287</v>
      </c>
      <c r="E334" s="67"/>
      <c r="F334" s="67">
        <v>0</v>
      </c>
      <c r="G334" s="67">
        <v>0</v>
      </c>
      <c r="H334" s="67"/>
      <c r="I334" s="145" t="e">
        <f t="shared" si="12"/>
        <v>#DIV/0!</v>
      </c>
      <c r="J334" s="145" t="e">
        <f t="shared" si="13"/>
        <v>#DIV/0!</v>
      </c>
    </row>
    <row r="335" spans="1:10" ht="15" customHeight="1">
      <c r="A335" s="85"/>
      <c r="B335" s="85"/>
      <c r="C335" s="85">
        <v>4227</v>
      </c>
      <c r="D335" s="67" t="s">
        <v>1475</v>
      </c>
      <c r="E335" s="67"/>
      <c r="F335" s="67"/>
      <c r="G335" s="67"/>
      <c r="H335" s="67"/>
      <c r="I335" s="145" t="e">
        <f t="shared" si="12"/>
        <v>#DIV/0!</v>
      </c>
      <c r="J335" s="145" t="e">
        <f t="shared" si="13"/>
        <v>#DIV/0!</v>
      </c>
    </row>
    <row r="336" spans="1:10" ht="15" customHeight="1">
      <c r="A336" s="166" t="s">
        <v>1708</v>
      </c>
      <c r="B336" s="167"/>
      <c r="C336" s="167"/>
      <c r="D336" s="168"/>
      <c r="E336" s="164">
        <f>E337+E371</f>
        <v>8259.0299999999988</v>
      </c>
      <c r="F336" s="164">
        <f>F337+F371</f>
        <v>51600</v>
      </c>
      <c r="G336" s="164">
        <f>G337+G371</f>
        <v>51600</v>
      </c>
      <c r="H336" s="164">
        <f>H337+H371</f>
        <v>30945.149999999998</v>
      </c>
      <c r="I336" s="165">
        <f t="shared" si="12"/>
        <v>374.68262011398434</v>
      </c>
      <c r="J336" s="165">
        <f t="shared" si="13"/>
        <v>59.971220930232548</v>
      </c>
    </row>
    <row r="337" spans="1:11" ht="15" customHeight="1">
      <c r="A337" s="101">
        <v>3</v>
      </c>
      <c r="B337" s="85"/>
      <c r="C337" s="41"/>
      <c r="D337" s="41" t="s">
        <v>1356</v>
      </c>
      <c r="E337" s="64">
        <f>E338+E344+E361+E363+E369</f>
        <v>8259.0299999999988</v>
      </c>
      <c r="F337" s="64">
        <f>F338+F344+F361+F363+F369</f>
        <v>51600</v>
      </c>
      <c r="G337" s="64">
        <f>G338+G344+G361+G363+G369</f>
        <v>51600</v>
      </c>
      <c r="H337" s="64">
        <f>H338+H344+H361+H363+H369</f>
        <v>30945.149999999998</v>
      </c>
      <c r="I337" s="138">
        <f t="shared" si="12"/>
        <v>374.68262011398434</v>
      </c>
      <c r="J337" s="138">
        <f t="shared" si="13"/>
        <v>59.971220930232548</v>
      </c>
    </row>
    <row r="338" spans="1:11" ht="15" customHeight="1">
      <c r="A338" s="85"/>
      <c r="B338" s="101">
        <v>31</v>
      </c>
      <c r="C338" s="41"/>
      <c r="D338" s="41" t="s">
        <v>1318</v>
      </c>
      <c r="E338" s="64">
        <f>SUM(E339:E343)</f>
        <v>7206.2999999999993</v>
      </c>
      <c r="F338" s="64">
        <f>SUM(F339:F343)</f>
        <v>46600</v>
      </c>
      <c r="G338" s="64">
        <f>SUM(G339:G343)</f>
        <v>46600</v>
      </c>
      <c r="H338" s="64">
        <f>SUM(H339:H343)</f>
        <v>28711.629999999997</v>
      </c>
      <c r="I338" s="138">
        <f t="shared" si="12"/>
        <v>398.4240178732498</v>
      </c>
      <c r="J338" s="138">
        <f t="shared" si="13"/>
        <v>61.612939914163093</v>
      </c>
    </row>
    <row r="339" spans="1:11" ht="15" customHeight="1">
      <c r="A339" s="85"/>
      <c r="B339" s="85"/>
      <c r="C339" s="85">
        <v>3111</v>
      </c>
      <c r="D339" s="67" t="s">
        <v>1395</v>
      </c>
      <c r="E339" s="67">
        <v>5928.15</v>
      </c>
      <c r="F339" s="67">
        <v>40000</v>
      </c>
      <c r="G339" s="67">
        <v>40000</v>
      </c>
      <c r="H339" s="67">
        <v>24645.21</v>
      </c>
      <c r="I339" s="145">
        <f t="shared" si="12"/>
        <v>415.73188937526891</v>
      </c>
      <c r="J339" s="145">
        <f t="shared" si="13"/>
        <v>61.613025</v>
      </c>
      <c r="K339" s="57">
        <v>1750</v>
      </c>
    </row>
    <row r="340" spans="1:11" ht="15" customHeight="1">
      <c r="A340" s="85"/>
      <c r="B340" s="85"/>
      <c r="C340" s="85">
        <v>3112</v>
      </c>
      <c r="D340" s="67" t="s">
        <v>1470</v>
      </c>
      <c r="E340" s="67"/>
      <c r="F340" s="67"/>
      <c r="G340" s="67"/>
      <c r="H340" s="67"/>
      <c r="I340" s="145" t="e">
        <f t="shared" si="12"/>
        <v>#DIV/0!</v>
      </c>
      <c r="J340" s="145" t="e">
        <f t="shared" si="13"/>
        <v>#DIV/0!</v>
      </c>
    </row>
    <row r="341" spans="1:11" ht="15" customHeight="1">
      <c r="A341" s="85"/>
      <c r="B341" s="85"/>
      <c r="C341" s="85">
        <v>3121</v>
      </c>
      <c r="D341" s="67" t="s">
        <v>1293</v>
      </c>
      <c r="E341" s="67">
        <v>300</v>
      </c>
      <c r="F341" s="67"/>
      <c r="G341" s="67"/>
      <c r="H341" s="67"/>
      <c r="I341" s="145">
        <f t="shared" si="12"/>
        <v>0</v>
      </c>
      <c r="J341" s="145" t="e">
        <f t="shared" si="13"/>
        <v>#DIV/0!</v>
      </c>
    </row>
    <row r="342" spans="1:11" ht="15" customHeight="1">
      <c r="A342" s="85"/>
      <c r="B342" s="85"/>
      <c r="C342" s="85">
        <v>3132</v>
      </c>
      <c r="D342" s="67" t="s">
        <v>1354</v>
      </c>
      <c r="E342" s="67">
        <v>978.15</v>
      </c>
      <c r="F342" s="67">
        <v>6600</v>
      </c>
      <c r="G342" s="67">
        <v>6600</v>
      </c>
      <c r="H342" s="67">
        <v>4066.42</v>
      </c>
      <c r="I342" s="145">
        <f t="shared" si="12"/>
        <v>415.72560445739401</v>
      </c>
      <c r="J342" s="145">
        <f t="shared" si="13"/>
        <v>61.612424242424247</v>
      </c>
      <c r="K342" s="57">
        <v>288</v>
      </c>
    </row>
    <row r="343" spans="1:11" ht="15" customHeight="1">
      <c r="A343" s="85"/>
      <c r="B343" s="85"/>
      <c r="C343" s="85">
        <v>3133</v>
      </c>
      <c r="D343" s="67" t="s">
        <v>1396</v>
      </c>
      <c r="E343" s="67"/>
      <c r="F343" s="67">
        <v>0</v>
      </c>
      <c r="G343" s="67">
        <v>0</v>
      </c>
      <c r="H343" s="67"/>
      <c r="I343" s="145" t="e">
        <f t="shared" si="12"/>
        <v>#DIV/0!</v>
      </c>
      <c r="J343" s="145" t="e">
        <f t="shared" si="13"/>
        <v>#DIV/0!</v>
      </c>
    </row>
    <row r="344" spans="1:11" ht="15" customHeight="1">
      <c r="A344" s="85"/>
      <c r="B344" s="101">
        <v>32</v>
      </c>
      <c r="C344" s="85"/>
      <c r="D344" s="101" t="s">
        <v>1321</v>
      </c>
      <c r="E344" s="64">
        <f>SUM(E345:E360)</f>
        <v>1052.73</v>
      </c>
      <c r="F344" s="64">
        <f>SUM(F345:F360)</f>
        <v>5000</v>
      </c>
      <c r="G344" s="64">
        <f>SUM(G345:G360)</f>
        <v>5000</v>
      </c>
      <c r="H344" s="64">
        <f>SUM(H345:H360)</f>
        <v>2233.52</v>
      </c>
      <c r="I344" s="145">
        <f t="shared" si="12"/>
        <v>212.16456261339562</v>
      </c>
      <c r="J344" s="145">
        <f t="shared" si="13"/>
        <v>44.670400000000001</v>
      </c>
    </row>
    <row r="345" spans="1:11" ht="15" customHeight="1">
      <c r="A345" s="85"/>
      <c r="B345" s="85"/>
      <c r="C345" s="85">
        <v>3211</v>
      </c>
      <c r="D345" s="67" t="s">
        <v>1264</v>
      </c>
      <c r="E345" s="67">
        <v>1052.73</v>
      </c>
      <c r="F345" s="67">
        <v>5000</v>
      </c>
      <c r="G345" s="67">
        <v>5000</v>
      </c>
      <c r="H345" s="67">
        <v>2233.52</v>
      </c>
      <c r="I345" s="145">
        <f t="shared" si="12"/>
        <v>212.16456261339562</v>
      </c>
      <c r="J345" s="145">
        <f t="shared" si="13"/>
        <v>44.670400000000001</v>
      </c>
    </row>
    <row r="346" spans="1:11" ht="15" customHeight="1">
      <c r="A346" s="85"/>
      <c r="B346" s="85"/>
      <c r="C346" s="85">
        <v>3212</v>
      </c>
      <c r="D346" s="67" t="s">
        <v>1265</v>
      </c>
      <c r="E346" s="67"/>
      <c r="F346" s="67"/>
      <c r="G346" s="67"/>
      <c r="H346" s="67"/>
      <c r="I346" s="145" t="e">
        <f t="shared" si="12"/>
        <v>#DIV/0!</v>
      </c>
      <c r="J346" s="145" t="e">
        <f t="shared" si="13"/>
        <v>#DIV/0!</v>
      </c>
    </row>
    <row r="347" spans="1:11" ht="15" customHeight="1">
      <c r="A347" s="85"/>
      <c r="B347" s="85"/>
      <c r="C347" s="85">
        <v>3213</v>
      </c>
      <c r="D347" s="67" t="s">
        <v>1266</v>
      </c>
      <c r="E347" s="67"/>
      <c r="F347" s="67">
        <v>0</v>
      </c>
      <c r="G347" s="67">
        <v>0</v>
      </c>
      <c r="H347" s="67"/>
      <c r="I347" s="145" t="e">
        <f t="shared" si="12"/>
        <v>#DIV/0!</v>
      </c>
      <c r="J347" s="145" t="e">
        <f t="shared" si="13"/>
        <v>#DIV/0!</v>
      </c>
    </row>
    <row r="348" spans="1:11" ht="15" customHeight="1">
      <c r="A348" s="85"/>
      <c r="B348" s="85"/>
      <c r="C348" s="85">
        <v>3221</v>
      </c>
      <c r="D348" s="67" t="s">
        <v>1267</v>
      </c>
      <c r="E348" s="67"/>
      <c r="F348" s="67">
        <v>0</v>
      </c>
      <c r="G348" s="67">
        <v>0</v>
      </c>
      <c r="H348" s="67"/>
      <c r="I348" s="145" t="e">
        <f t="shared" si="12"/>
        <v>#DIV/0!</v>
      </c>
      <c r="J348" s="145" t="e">
        <f t="shared" si="13"/>
        <v>#DIV/0!</v>
      </c>
    </row>
    <row r="349" spans="1:11" ht="15" customHeight="1">
      <c r="A349" s="85"/>
      <c r="B349" s="85"/>
      <c r="C349" s="85">
        <v>3222</v>
      </c>
      <c r="D349" s="67" t="s">
        <v>1268</v>
      </c>
      <c r="E349" s="67"/>
      <c r="F349" s="67">
        <v>0</v>
      </c>
      <c r="G349" s="67">
        <v>0</v>
      </c>
      <c r="H349" s="67"/>
      <c r="I349" s="145" t="e">
        <f t="shared" si="12"/>
        <v>#DIV/0!</v>
      </c>
      <c r="J349" s="145" t="e">
        <f t="shared" si="13"/>
        <v>#DIV/0!</v>
      </c>
    </row>
    <row r="350" spans="1:11" ht="15" customHeight="1">
      <c r="A350" s="85"/>
      <c r="B350" s="85"/>
      <c r="C350" s="85">
        <v>3223</v>
      </c>
      <c r="D350" s="67" t="s">
        <v>1269</v>
      </c>
      <c r="E350" s="67"/>
      <c r="F350" s="67">
        <v>0</v>
      </c>
      <c r="G350" s="67">
        <v>0</v>
      </c>
      <c r="H350" s="67"/>
      <c r="I350" s="145" t="e">
        <f t="shared" si="12"/>
        <v>#DIV/0!</v>
      </c>
      <c r="J350" s="145" t="e">
        <f t="shared" si="13"/>
        <v>#DIV/0!</v>
      </c>
    </row>
    <row r="351" spans="1:11" ht="15" customHeight="1">
      <c r="A351" s="85"/>
      <c r="B351" s="85"/>
      <c r="C351" s="85">
        <v>3224</v>
      </c>
      <c r="D351" s="67" t="s">
        <v>1270</v>
      </c>
      <c r="E351" s="67"/>
      <c r="F351" s="67">
        <v>0</v>
      </c>
      <c r="G351" s="67">
        <v>0</v>
      </c>
      <c r="H351" s="67"/>
      <c r="I351" s="145" t="e">
        <f t="shared" si="12"/>
        <v>#DIV/0!</v>
      </c>
      <c r="J351" s="145" t="e">
        <f t="shared" si="13"/>
        <v>#DIV/0!</v>
      </c>
    </row>
    <row r="352" spans="1:11" ht="15" customHeight="1">
      <c r="A352" s="85"/>
      <c r="B352" s="85"/>
      <c r="C352" s="85">
        <v>3231</v>
      </c>
      <c r="D352" s="67" t="s">
        <v>1272</v>
      </c>
      <c r="E352" s="67"/>
      <c r="F352" s="67">
        <v>0</v>
      </c>
      <c r="G352" s="67">
        <v>0</v>
      </c>
      <c r="H352" s="67"/>
      <c r="I352" s="145" t="e">
        <f t="shared" si="12"/>
        <v>#DIV/0!</v>
      </c>
      <c r="J352" s="145" t="e">
        <f t="shared" si="13"/>
        <v>#DIV/0!</v>
      </c>
    </row>
    <row r="353" spans="1:10" ht="15" customHeight="1">
      <c r="A353" s="85"/>
      <c r="B353" s="85"/>
      <c r="C353" s="85">
        <v>3232</v>
      </c>
      <c r="D353" s="67" t="s">
        <v>1503</v>
      </c>
      <c r="E353" s="67">
        <v>0</v>
      </c>
      <c r="F353" s="67">
        <v>0</v>
      </c>
      <c r="G353" s="67">
        <v>0</v>
      </c>
      <c r="H353" s="67"/>
      <c r="I353" s="145" t="e">
        <f t="shared" si="12"/>
        <v>#DIV/0!</v>
      </c>
      <c r="J353" s="145" t="e">
        <f t="shared" si="13"/>
        <v>#DIV/0!</v>
      </c>
    </row>
    <row r="354" spans="1:10" ht="15" customHeight="1">
      <c r="A354" s="85"/>
      <c r="B354" s="85"/>
      <c r="C354" s="85">
        <v>3233</v>
      </c>
      <c r="D354" s="67" t="s">
        <v>1274</v>
      </c>
      <c r="E354" s="67"/>
      <c r="F354" s="67">
        <v>0</v>
      </c>
      <c r="G354" s="67">
        <v>0</v>
      </c>
      <c r="H354" s="67"/>
      <c r="I354" s="145" t="e">
        <f t="shared" si="12"/>
        <v>#DIV/0!</v>
      </c>
      <c r="J354" s="145" t="e">
        <f t="shared" si="13"/>
        <v>#DIV/0!</v>
      </c>
    </row>
    <row r="355" spans="1:10" ht="15" customHeight="1">
      <c r="A355" s="85"/>
      <c r="B355" s="85"/>
      <c r="C355" s="85">
        <v>3234</v>
      </c>
      <c r="D355" s="67" t="s">
        <v>1275</v>
      </c>
      <c r="E355" s="67"/>
      <c r="F355" s="67">
        <v>0</v>
      </c>
      <c r="G355" s="67">
        <v>0</v>
      </c>
      <c r="H355" s="67"/>
      <c r="I355" s="145" t="e">
        <f t="shared" si="12"/>
        <v>#DIV/0!</v>
      </c>
      <c r="J355" s="145" t="e">
        <f t="shared" si="13"/>
        <v>#DIV/0!</v>
      </c>
    </row>
    <row r="356" spans="1:10" ht="15" customHeight="1">
      <c r="A356" s="85"/>
      <c r="B356" s="85"/>
      <c r="C356" s="85">
        <v>3235</v>
      </c>
      <c r="D356" s="67" t="s">
        <v>1276</v>
      </c>
      <c r="E356" s="67"/>
      <c r="F356" s="67">
        <v>0</v>
      </c>
      <c r="G356" s="67">
        <v>0</v>
      </c>
      <c r="H356" s="67"/>
      <c r="I356" s="145" t="e">
        <f t="shared" si="12"/>
        <v>#DIV/0!</v>
      </c>
      <c r="J356" s="145" t="e">
        <f t="shared" si="13"/>
        <v>#DIV/0!</v>
      </c>
    </row>
    <row r="357" spans="1:10" ht="15" customHeight="1">
      <c r="A357" s="85"/>
      <c r="B357" s="85"/>
      <c r="C357" s="85">
        <v>3237</v>
      </c>
      <c r="D357" s="67" t="s">
        <v>1278</v>
      </c>
      <c r="E357" s="67"/>
      <c r="F357" s="67"/>
      <c r="G357" s="67"/>
      <c r="H357" s="67"/>
      <c r="I357" s="145" t="e">
        <f t="shared" si="12"/>
        <v>#DIV/0!</v>
      </c>
      <c r="J357" s="145" t="e">
        <f t="shared" si="13"/>
        <v>#DIV/0!</v>
      </c>
    </row>
    <row r="358" spans="1:10" ht="15" customHeight="1">
      <c r="A358" s="85"/>
      <c r="B358" s="85"/>
      <c r="C358" s="85">
        <v>3239</v>
      </c>
      <c r="D358" s="67" t="s">
        <v>1280</v>
      </c>
      <c r="E358" s="67"/>
      <c r="F358" s="67">
        <v>0</v>
      </c>
      <c r="G358" s="67">
        <v>0</v>
      </c>
      <c r="H358" s="67"/>
      <c r="I358" s="145" t="e">
        <f t="shared" si="12"/>
        <v>#DIV/0!</v>
      </c>
      <c r="J358" s="145" t="e">
        <f t="shared" si="13"/>
        <v>#DIV/0!</v>
      </c>
    </row>
    <row r="359" spans="1:10" ht="15" customHeight="1">
      <c r="A359" s="85"/>
      <c r="B359" s="85"/>
      <c r="C359" s="85">
        <v>3293</v>
      </c>
      <c r="D359" s="67" t="s">
        <v>1297</v>
      </c>
      <c r="E359" s="67"/>
      <c r="F359" s="67"/>
      <c r="G359" s="67"/>
      <c r="H359" s="67"/>
      <c r="I359" s="145" t="e">
        <f t="shared" si="12"/>
        <v>#DIV/0!</v>
      </c>
      <c r="J359" s="145" t="e">
        <f t="shared" si="13"/>
        <v>#DIV/0!</v>
      </c>
    </row>
    <row r="360" spans="1:10" ht="15" customHeight="1">
      <c r="A360" s="85"/>
      <c r="B360" s="85"/>
      <c r="C360" s="85">
        <v>3295</v>
      </c>
      <c r="D360" s="67" t="s">
        <v>1284</v>
      </c>
      <c r="E360" s="67"/>
      <c r="F360" s="67">
        <v>0</v>
      </c>
      <c r="G360" s="67">
        <v>0</v>
      </c>
      <c r="H360" s="67"/>
      <c r="I360" s="145" t="e">
        <f t="shared" si="12"/>
        <v>#DIV/0!</v>
      </c>
      <c r="J360" s="145" t="e">
        <f t="shared" si="13"/>
        <v>#DIV/0!</v>
      </c>
    </row>
    <row r="361" spans="1:10" ht="15" customHeight="1">
      <c r="A361" s="85"/>
      <c r="B361" s="101">
        <v>34</v>
      </c>
      <c r="C361" s="85"/>
      <c r="D361" s="101" t="s">
        <v>1341</v>
      </c>
      <c r="E361" s="64">
        <f>E362</f>
        <v>0</v>
      </c>
      <c r="F361" s="64">
        <f>F362</f>
        <v>0</v>
      </c>
      <c r="G361" s="64">
        <f>G362</f>
        <v>0</v>
      </c>
      <c r="H361" s="64">
        <f>H362</f>
        <v>0</v>
      </c>
      <c r="I361" s="145" t="e">
        <f t="shared" si="12"/>
        <v>#DIV/0!</v>
      </c>
      <c r="J361" s="145" t="e">
        <f t="shared" si="13"/>
        <v>#DIV/0!</v>
      </c>
    </row>
    <row r="362" spans="1:10" ht="15.75" customHeight="1">
      <c r="A362" s="85"/>
      <c r="B362" s="85"/>
      <c r="C362" s="85">
        <v>3432</v>
      </c>
      <c r="D362" s="141" t="s">
        <v>1298</v>
      </c>
      <c r="E362" s="67"/>
      <c r="F362" s="67">
        <v>0</v>
      </c>
      <c r="G362" s="67">
        <v>0</v>
      </c>
      <c r="H362" s="67"/>
      <c r="I362" s="145" t="e">
        <f t="shared" si="12"/>
        <v>#DIV/0!</v>
      </c>
      <c r="J362" s="145" t="e">
        <f t="shared" si="13"/>
        <v>#DIV/0!</v>
      </c>
    </row>
    <row r="363" spans="1:10" ht="15.75" customHeight="1">
      <c r="A363" s="85"/>
      <c r="B363" s="101">
        <v>35</v>
      </c>
      <c r="C363" s="85"/>
      <c r="D363" s="101" t="s">
        <v>1549</v>
      </c>
      <c r="E363" s="64">
        <f>E364</f>
        <v>0</v>
      </c>
      <c r="F363" s="64">
        <f>F364</f>
        <v>0</v>
      </c>
      <c r="G363" s="64">
        <f>G364</f>
        <v>0</v>
      </c>
      <c r="H363" s="64">
        <f>H364</f>
        <v>0</v>
      </c>
      <c r="I363" s="145" t="e">
        <f t="shared" si="12"/>
        <v>#DIV/0!</v>
      </c>
      <c r="J363" s="145" t="e">
        <f t="shared" si="13"/>
        <v>#DIV/0!</v>
      </c>
    </row>
    <row r="364" spans="1:10" ht="15" customHeight="1">
      <c r="A364" s="85"/>
      <c r="B364" s="85"/>
      <c r="C364" s="85">
        <v>3531</v>
      </c>
      <c r="D364" s="67" t="s">
        <v>1527</v>
      </c>
      <c r="E364" s="67"/>
      <c r="F364" s="67">
        <v>0</v>
      </c>
      <c r="G364" s="67">
        <v>0</v>
      </c>
      <c r="H364" s="67"/>
      <c r="I364" s="145" t="e">
        <f t="shared" si="12"/>
        <v>#DIV/0!</v>
      </c>
      <c r="J364" s="145" t="e">
        <f t="shared" si="13"/>
        <v>#DIV/0!</v>
      </c>
    </row>
    <row r="365" spans="1:10" ht="15" customHeight="1">
      <c r="A365" s="85"/>
      <c r="B365" s="101">
        <v>36</v>
      </c>
      <c r="C365" s="85"/>
      <c r="D365" s="101" t="s">
        <v>1389</v>
      </c>
      <c r="E365" s="64">
        <f>SUM(E366:E368)</f>
        <v>0</v>
      </c>
      <c r="F365" s="64">
        <f>SUM(F366:F368)</f>
        <v>0</v>
      </c>
      <c r="G365" s="64">
        <f>SUM(G366:G368)</f>
        <v>0</v>
      </c>
      <c r="H365" s="64">
        <f>SUM(H366:H368)</f>
        <v>0</v>
      </c>
      <c r="I365" s="145" t="e">
        <f t="shared" si="12"/>
        <v>#DIV/0!</v>
      </c>
      <c r="J365" s="145" t="e">
        <f t="shared" si="13"/>
        <v>#DIV/0!</v>
      </c>
    </row>
    <row r="366" spans="1:10" ht="15" customHeight="1">
      <c r="A366" s="85"/>
      <c r="B366" s="85"/>
      <c r="C366" s="85">
        <v>3611</v>
      </c>
      <c r="D366" s="67" t="s">
        <v>1528</v>
      </c>
      <c r="E366" s="67"/>
      <c r="F366" s="67">
        <v>0</v>
      </c>
      <c r="G366" s="67">
        <v>0</v>
      </c>
      <c r="H366" s="67"/>
      <c r="I366" s="145" t="e">
        <f t="shared" si="12"/>
        <v>#DIV/0!</v>
      </c>
      <c r="J366" s="145" t="e">
        <f t="shared" si="13"/>
        <v>#DIV/0!</v>
      </c>
    </row>
    <row r="367" spans="1:10" ht="15" customHeight="1">
      <c r="A367" s="85"/>
      <c r="B367" s="85"/>
      <c r="C367" s="85">
        <v>3693</v>
      </c>
      <c r="D367" s="67" t="s">
        <v>1542</v>
      </c>
      <c r="E367" s="67"/>
      <c r="F367" s="67">
        <v>0</v>
      </c>
      <c r="G367" s="67">
        <v>0</v>
      </c>
      <c r="H367" s="67"/>
      <c r="I367" s="145" t="e">
        <f t="shared" si="12"/>
        <v>#DIV/0!</v>
      </c>
      <c r="J367" s="145" t="e">
        <f t="shared" si="13"/>
        <v>#DIV/0!</v>
      </c>
    </row>
    <row r="368" spans="1:10" ht="15" customHeight="1">
      <c r="A368" s="85"/>
      <c r="B368" s="85"/>
      <c r="C368" s="85">
        <v>3694</v>
      </c>
      <c r="D368" s="67" t="s">
        <v>1543</v>
      </c>
      <c r="E368" s="67"/>
      <c r="F368" s="67">
        <v>0</v>
      </c>
      <c r="G368" s="67">
        <v>0</v>
      </c>
      <c r="H368" s="67"/>
      <c r="I368" s="145" t="e">
        <f t="shared" si="12"/>
        <v>#DIV/0!</v>
      </c>
      <c r="J368" s="145" t="e">
        <f t="shared" si="13"/>
        <v>#DIV/0!</v>
      </c>
    </row>
    <row r="369" spans="1:11" ht="15" customHeight="1">
      <c r="A369" s="85"/>
      <c r="B369" s="101">
        <v>38</v>
      </c>
      <c r="C369" s="85"/>
      <c r="D369" s="101" t="s">
        <v>1350</v>
      </c>
      <c r="E369" s="64">
        <f>E370</f>
        <v>0</v>
      </c>
      <c r="F369" s="64">
        <f>F370</f>
        <v>0</v>
      </c>
      <c r="G369" s="64">
        <f>G370</f>
        <v>0</v>
      </c>
      <c r="H369" s="64">
        <f>H370</f>
        <v>0</v>
      </c>
      <c r="I369" s="145" t="e">
        <f t="shared" si="12"/>
        <v>#DIV/0!</v>
      </c>
      <c r="J369" s="145" t="e">
        <f t="shared" si="13"/>
        <v>#DIV/0!</v>
      </c>
    </row>
    <row r="370" spans="1:11" ht="15" customHeight="1">
      <c r="A370" s="85"/>
      <c r="B370" s="85"/>
      <c r="C370" s="85">
        <v>3813</v>
      </c>
      <c r="D370" s="67" t="s">
        <v>1529</v>
      </c>
      <c r="E370" s="67"/>
      <c r="F370" s="67">
        <v>0</v>
      </c>
      <c r="G370" s="67">
        <v>0</v>
      </c>
      <c r="H370" s="67"/>
      <c r="I370" s="145" t="e">
        <f t="shared" si="12"/>
        <v>#DIV/0!</v>
      </c>
      <c r="J370" s="145" t="e">
        <f t="shared" si="13"/>
        <v>#DIV/0!</v>
      </c>
    </row>
    <row r="371" spans="1:11" ht="15" customHeight="1">
      <c r="A371" s="101">
        <v>4</v>
      </c>
      <c r="B371" s="85"/>
      <c r="C371" s="85"/>
      <c r="D371" s="101" t="s">
        <v>1343</v>
      </c>
      <c r="E371" s="64">
        <f>E372+E374</f>
        <v>0</v>
      </c>
      <c r="F371" s="64">
        <f>F372+F374</f>
        <v>0</v>
      </c>
      <c r="G371" s="64">
        <f>G372+G374</f>
        <v>0</v>
      </c>
      <c r="H371" s="64">
        <f>H372+H374</f>
        <v>0</v>
      </c>
      <c r="I371" s="145" t="e">
        <f t="shared" si="12"/>
        <v>#DIV/0!</v>
      </c>
      <c r="J371" s="145" t="e">
        <f t="shared" si="13"/>
        <v>#DIV/0!</v>
      </c>
    </row>
    <row r="372" spans="1:11" ht="15" customHeight="1">
      <c r="A372" s="85"/>
      <c r="B372" s="101">
        <v>41</v>
      </c>
      <c r="C372" s="85"/>
      <c r="D372" s="101" t="s">
        <v>1353</v>
      </c>
      <c r="E372" s="64">
        <f>E373</f>
        <v>0</v>
      </c>
      <c r="F372" s="64">
        <f>F373</f>
        <v>0</v>
      </c>
      <c r="G372" s="64">
        <f>G373</f>
        <v>0</v>
      </c>
      <c r="H372" s="64">
        <f>H373</f>
        <v>0</v>
      </c>
      <c r="I372" s="145" t="e">
        <f t="shared" si="12"/>
        <v>#DIV/0!</v>
      </c>
      <c r="J372" s="145" t="e">
        <f t="shared" si="13"/>
        <v>#DIV/0!</v>
      </c>
    </row>
    <row r="373" spans="1:11" ht="15" customHeight="1">
      <c r="A373" s="85"/>
      <c r="B373" s="85"/>
      <c r="C373" s="85">
        <v>4123</v>
      </c>
      <c r="D373" s="67" t="s">
        <v>1308</v>
      </c>
      <c r="E373" s="67"/>
      <c r="F373" s="67"/>
      <c r="G373" s="67"/>
      <c r="H373" s="67"/>
      <c r="I373" s="145" t="e">
        <f t="shared" si="12"/>
        <v>#DIV/0!</v>
      </c>
      <c r="J373" s="145" t="e">
        <f t="shared" si="13"/>
        <v>#DIV/0!</v>
      </c>
    </row>
    <row r="374" spans="1:11" ht="15" customHeight="1">
      <c r="A374" s="85"/>
      <c r="B374" s="101">
        <v>42</v>
      </c>
      <c r="C374" s="85"/>
      <c r="D374" s="101" t="s">
        <v>1344</v>
      </c>
      <c r="E374" s="64">
        <f>SUM(E375:E376)</f>
        <v>0</v>
      </c>
      <c r="F374" s="64">
        <f>SUM(F375:F376)</f>
        <v>0</v>
      </c>
      <c r="G374" s="64">
        <f>SUM(G375:G376)</f>
        <v>0</v>
      </c>
      <c r="H374" s="64">
        <f>SUM(H375:H376)</f>
        <v>0</v>
      </c>
      <c r="I374" s="145" t="e">
        <f t="shared" si="12"/>
        <v>#DIV/0!</v>
      </c>
      <c r="J374" s="145" t="e">
        <f t="shared" si="13"/>
        <v>#DIV/0!</v>
      </c>
    </row>
    <row r="375" spans="1:11" ht="15" customHeight="1">
      <c r="A375" s="85"/>
      <c r="B375" s="85"/>
      <c r="C375" s="85">
        <v>4221</v>
      </c>
      <c r="D375" s="67" t="s">
        <v>1287</v>
      </c>
      <c r="E375" s="67"/>
      <c r="F375" s="67">
        <v>0</v>
      </c>
      <c r="G375" s="67">
        <v>0</v>
      </c>
      <c r="H375" s="67"/>
      <c r="I375" s="145" t="e">
        <f t="shared" si="12"/>
        <v>#DIV/0!</v>
      </c>
      <c r="J375" s="145" t="e">
        <f t="shared" si="13"/>
        <v>#DIV/0!</v>
      </c>
    </row>
    <row r="376" spans="1:11" ht="15" customHeight="1">
      <c r="A376" s="85"/>
      <c r="B376" s="85"/>
      <c r="C376" s="85">
        <v>4227</v>
      </c>
      <c r="D376" s="67" t="s">
        <v>1475</v>
      </c>
      <c r="E376" s="67"/>
      <c r="F376" s="67"/>
      <c r="G376" s="67"/>
      <c r="H376" s="67"/>
      <c r="I376" s="145" t="e">
        <f t="shared" si="12"/>
        <v>#DIV/0!</v>
      </c>
      <c r="J376" s="145" t="e">
        <f t="shared" si="13"/>
        <v>#DIV/0!</v>
      </c>
    </row>
    <row r="377" spans="1:11" ht="15" customHeight="1">
      <c r="A377" s="166" t="s">
        <v>1709</v>
      </c>
      <c r="B377" s="167"/>
      <c r="C377" s="167"/>
      <c r="D377" s="168"/>
      <c r="E377" s="164">
        <f>E378+E412</f>
        <v>6179.3099999999995</v>
      </c>
      <c r="F377" s="164">
        <f>F378+F412</f>
        <v>32185</v>
      </c>
      <c r="G377" s="164">
        <f>G378+G412</f>
        <v>32185</v>
      </c>
      <c r="H377" s="164">
        <f>H378+H412</f>
        <v>31527.65</v>
      </c>
      <c r="I377" s="165">
        <f t="shared" si="12"/>
        <v>510.21311440921397</v>
      </c>
      <c r="J377" s="165">
        <f t="shared" si="13"/>
        <v>97.957588938946714</v>
      </c>
    </row>
    <row r="378" spans="1:11" ht="15" customHeight="1">
      <c r="A378" s="101">
        <v>3</v>
      </c>
      <c r="B378" s="85"/>
      <c r="C378" s="41"/>
      <c r="D378" s="41" t="s">
        <v>1356</v>
      </c>
      <c r="E378" s="64">
        <f>E379+E385+E402+E404+E410</f>
        <v>6179.3099999999995</v>
      </c>
      <c r="F378" s="64">
        <f>F379+F385+F402+F404+F410</f>
        <v>32185</v>
      </c>
      <c r="G378" s="64">
        <f>G379+G385+G402+G404+G410</f>
        <v>32185</v>
      </c>
      <c r="H378" s="64">
        <f>H379+H385+H402+H404+H410</f>
        <v>31527.65</v>
      </c>
      <c r="I378" s="138">
        <f t="shared" si="12"/>
        <v>510.21311440921397</v>
      </c>
      <c r="J378" s="138">
        <f t="shared" si="13"/>
        <v>97.957588938946714</v>
      </c>
    </row>
    <row r="379" spans="1:11" ht="15" customHeight="1">
      <c r="A379" s="85"/>
      <c r="B379" s="101">
        <v>31</v>
      </c>
      <c r="C379" s="41"/>
      <c r="D379" s="41" t="s">
        <v>1318</v>
      </c>
      <c r="E379" s="64">
        <f>SUM(E380:E384)</f>
        <v>3996.97</v>
      </c>
      <c r="F379" s="64">
        <f>SUM(F380:F384)</f>
        <v>29185</v>
      </c>
      <c r="G379" s="64">
        <f>SUM(G380:G384)</f>
        <v>29185</v>
      </c>
      <c r="H379" s="64">
        <f>SUM(H380:H384)</f>
        <v>28327.66</v>
      </c>
      <c r="I379" s="138">
        <f t="shared" si="12"/>
        <v>708.72836173401356</v>
      </c>
      <c r="J379" s="138">
        <f t="shared" si="13"/>
        <v>97.06239506595854</v>
      </c>
    </row>
    <row r="380" spans="1:11" ht="15" customHeight="1">
      <c r="A380" s="85"/>
      <c r="B380" s="85"/>
      <c r="C380" s="85">
        <v>3111</v>
      </c>
      <c r="D380" s="67" t="s">
        <v>1395</v>
      </c>
      <c r="E380" s="67">
        <v>3430.89</v>
      </c>
      <c r="F380" s="67">
        <v>25050</v>
      </c>
      <c r="G380" s="67">
        <v>25050</v>
      </c>
      <c r="H380" s="67">
        <v>24297.64</v>
      </c>
      <c r="I380" s="145">
        <f t="shared" si="12"/>
        <v>708.202244898554</v>
      </c>
      <c r="J380" s="145">
        <f t="shared" si="13"/>
        <v>96.996566866267457</v>
      </c>
      <c r="K380" s="109">
        <v>2740</v>
      </c>
    </row>
    <row r="381" spans="1:11" ht="15" customHeight="1">
      <c r="A381" s="85"/>
      <c r="B381" s="85"/>
      <c r="C381" s="85">
        <v>3112</v>
      </c>
      <c r="D381" s="67" t="s">
        <v>1470</v>
      </c>
      <c r="E381" s="67"/>
      <c r="F381" s="67"/>
      <c r="G381" s="67"/>
      <c r="H381" s="67">
        <v>20.88</v>
      </c>
      <c r="I381" s="145" t="e">
        <f t="shared" si="12"/>
        <v>#DIV/0!</v>
      </c>
      <c r="J381" s="145" t="e">
        <f t="shared" si="13"/>
        <v>#DIV/0!</v>
      </c>
      <c r="K381" s="109"/>
    </row>
    <row r="382" spans="1:11" ht="15" customHeight="1">
      <c r="A382" s="85"/>
      <c r="B382" s="85"/>
      <c r="C382" s="85">
        <v>3121</v>
      </c>
      <c r="D382" s="67" t="s">
        <v>1293</v>
      </c>
      <c r="E382" s="67"/>
      <c r="F382" s="67"/>
      <c r="G382" s="67"/>
      <c r="H382" s="67"/>
      <c r="I382" s="145" t="e">
        <f t="shared" si="12"/>
        <v>#DIV/0!</v>
      </c>
      <c r="J382" s="145" t="e">
        <f t="shared" si="13"/>
        <v>#DIV/0!</v>
      </c>
      <c r="K382" s="109"/>
    </row>
    <row r="383" spans="1:11" ht="15" customHeight="1">
      <c r="A383" s="85"/>
      <c r="B383" s="85"/>
      <c r="C383" s="85">
        <v>3132</v>
      </c>
      <c r="D383" s="67" t="s">
        <v>1354</v>
      </c>
      <c r="E383" s="67">
        <v>566.08000000000004</v>
      </c>
      <c r="F383" s="67">
        <v>4135</v>
      </c>
      <c r="G383" s="67">
        <v>4135</v>
      </c>
      <c r="H383" s="67">
        <v>4009.14</v>
      </c>
      <c r="I383" s="145">
        <f t="shared" si="12"/>
        <v>708.2285189372526</v>
      </c>
      <c r="J383" s="145">
        <f t="shared" si="13"/>
        <v>96.956227327690442</v>
      </c>
      <c r="K383" s="109">
        <v>452</v>
      </c>
    </row>
    <row r="384" spans="1:11" ht="15" customHeight="1">
      <c r="A384" s="85"/>
      <c r="B384" s="85"/>
      <c r="C384" s="85">
        <v>3133</v>
      </c>
      <c r="D384" s="67" t="s">
        <v>1396</v>
      </c>
      <c r="E384" s="67"/>
      <c r="F384" s="67">
        <v>0</v>
      </c>
      <c r="G384" s="67">
        <v>0</v>
      </c>
      <c r="H384" s="67"/>
      <c r="I384" s="145" t="e">
        <f t="shared" si="12"/>
        <v>#DIV/0!</v>
      </c>
      <c r="J384" s="145" t="e">
        <f t="shared" si="13"/>
        <v>#DIV/0!</v>
      </c>
      <c r="K384" s="109"/>
    </row>
    <row r="385" spans="1:10" ht="15" customHeight="1">
      <c r="A385" s="85"/>
      <c r="B385" s="101">
        <v>32</v>
      </c>
      <c r="C385" s="85"/>
      <c r="D385" s="101" t="s">
        <v>1321</v>
      </c>
      <c r="E385" s="64">
        <f>SUM(E386:E401)</f>
        <v>2182.34</v>
      </c>
      <c r="F385" s="64">
        <f>SUM(F386:F401)</f>
        <v>3000</v>
      </c>
      <c r="G385" s="64">
        <f>SUM(G386:G401)</f>
        <v>3000</v>
      </c>
      <c r="H385" s="64">
        <f>SUM(H386:H401)</f>
        <v>3199.9900000000002</v>
      </c>
      <c r="I385" s="145">
        <f t="shared" si="12"/>
        <v>146.6311390525766</v>
      </c>
      <c r="J385" s="145">
        <f t="shared" si="13"/>
        <v>106.66633333333336</v>
      </c>
    </row>
    <row r="386" spans="1:10" ht="15" customHeight="1">
      <c r="A386" s="85"/>
      <c r="B386" s="85"/>
      <c r="C386" s="85">
        <v>3211</v>
      </c>
      <c r="D386" s="67" t="s">
        <v>1264</v>
      </c>
      <c r="E386" s="67">
        <v>2182.34</v>
      </c>
      <c r="F386" s="67">
        <v>3000</v>
      </c>
      <c r="G386" s="67">
        <v>3000</v>
      </c>
      <c r="H386" s="67">
        <v>3154.84</v>
      </c>
      <c r="I386" s="145">
        <f t="shared" si="12"/>
        <v>144.56225885975604</v>
      </c>
      <c r="J386" s="145">
        <f t="shared" si="13"/>
        <v>105.16133333333333</v>
      </c>
    </row>
    <row r="387" spans="1:10" ht="15" customHeight="1">
      <c r="A387" s="85"/>
      <c r="B387" s="85"/>
      <c r="C387" s="85">
        <v>3212</v>
      </c>
      <c r="D387" s="67" t="s">
        <v>1265</v>
      </c>
      <c r="E387" s="67"/>
      <c r="F387" s="67"/>
      <c r="G387" s="67"/>
      <c r="H387" s="67"/>
      <c r="I387" s="145" t="e">
        <f t="shared" si="12"/>
        <v>#DIV/0!</v>
      </c>
      <c r="J387" s="145" t="e">
        <f t="shared" si="13"/>
        <v>#DIV/0!</v>
      </c>
    </row>
    <row r="388" spans="1:10" ht="15" customHeight="1">
      <c r="A388" s="85"/>
      <c r="B388" s="85"/>
      <c r="C388" s="85">
        <v>3213</v>
      </c>
      <c r="D388" s="67" t="s">
        <v>1266</v>
      </c>
      <c r="E388" s="67"/>
      <c r="F388" s="67">
        <v>0</v>
      </c>
      <c r="G388" s="67">
        <v>0</v>
      </c>
      <c r="H388" s="67"/>
      <c r="I388" s="145" t="e">
        <f t="shared" si="12"/>
        <v>#DIV/0!</v>
      </c>
      <c r="J388" s="145" t="e">
        <f t="shared" si="13"/>
        <v>#DIV/0!</v>
      </c>
    </row>
    <row r="389" spans="1:10" ht="15" customHeight="1">
      <c r="A389" s="85"/>
      <c r="B389" s="85"/>
      <c r="C389" s="85">
        <v>3221</v>
      </c>
      <c r="D389" s="67" t="s">
        <v>1267</v>
      </c>
      <c r="E389" s="67"/>
      <c r="F389" s="67">
        <v>0</v>
      </c>
      <c r="G389" s="67">
        <v>0</v>
      </c>
      <c r="H389" s="67"/>
      <c r="I389" s="145" t="e">
        <f t="shared" si="12"/>
        <v>#DIV/0!</v>
      </c>
      <c r="J389" s="145" t="e">
        <f t="shared" si="13"/>
        <v>#DIV/0!</v>
      </c>
    </row>
    <row r="390" spans="1:10" ht="15" customHeight="1">
      <c r="A390" s="85"/>
      <c r="B390" s="85"/>
      <c r="C390" s="85">
        <v>3222</v>
      </c>
      <c r="D390" s="67" t="s">
        <v>1268</v>
      </c>
      <c r="E390" s="67"/>
      <c r="F390" s="67">
        <v>0</v>
      </c>
      <c r="G390" s="67">
        <v>0</v>
      </c>
      <c r="H390" s="67"/>
      <c r="I390" s="145" t="e">
        <f t="shared" ref="I390:I453" si="14">H390/E390*100</f>
        <v>#DIV/0!</v>
      </c>
      <c r="J390" s="145" t="e">
        <f t="shared" ref="J390:J453" si="15">H390/G390*100</f>
        <v>#DIV/0!</v>
      </c>
    </row>
    <row r="391" spans="1:10" ht="15" customHeight="1">
      <c r="A391" s="85"/>
      <c r="B391" s="85"/>
      <c r="C391" s="85">
        <v>3223</v>
      </c>
      <c r="D391" s="67" t="s">
        <v>1269</v>
      </c>
      <c r="E391" s="67"/>
      <c r="F391" s="67">
        <v>0</v>
      </c>
      <c r="G391" s="67">
        <v>0</v>
      </c>
      <c r="H391" s="67"/>
      <c r="I391" s="145" t="e">
        <f t="shared" si="14"/>
        <v>#DIV/0!</v>
      </c>
      <c r="J391" s="145" t="e">
        <f t="shared" si="15"/>
        <v>#DIV/0!</v>
      </c>
    </row>
    <row r="392" spans="1:10" ht="15" customHeight="1">
      <c r="A392" s="85"/>
      <c r="B392" s="85"/>
      <c r="C392" s="85">
        <v>3224</v>
      </c>
      <c r="D392" s="67" t="s">
        <v>1270</v>
      </c>
      <c r="E392" s="67"/>
      <c r="F392" s="67">
        <v>0</v>
      </c>
      <c r="G392" s="67">
        <v>0</v>
      </c>
      <c r="H392" s="67"/>
      <c r="I392" s="145" t="e">
        <f t="shared" si="14"/>
        <v>#DIV/0!</v>
      </c>
      <c r="J392" s="145" t="e">
        <f t="shared" si="15"/>
        <v>#DIV/0!</v>
      </c>
    </row>
    <row r="393" spans="1:10" ht="15" customHeight="1">
      <c r="A393" s="85"/>
      <c r="B393" s="85"/>
      <c r="C393" s="85">
        <v>3231</v>
      </c>
      <c r="D393" s="67" t="s">
        <v>1272</v>
      </c>
      <c r="E393" s="67"/>
      <c r="F393" s="67">
        <v>0</v>
      </c>
      <c r="G393" s="67">
        <v>0</v>
      </c>
      <c r="H393" s="67"/>
      <c r="I393" s="145" t="e">
        <f t="shared" si="14"/>
        <v>#DIV/0!</v>
      </c>
      <c r="J393" s="145" t="e">
        <f t="shared" si="15"/>
        <v>#DIV/0!</v>
      </c>
    </row>
    <row r="394" spans="1:10" ht="15" customHeight="1">
      <c r="A394" s="85"/>
      <c r="B394" s="85"/>
      <c r="C394" s="85">
        <v>3232</v>
      </c>
      <c r="D394" s="67" t="s">
        <v>1503</v>
      </c>
      <c r="E394" s="67">
        <v>0</v>
      </c>
      <c r="F394" s="67">
        <v>0</v>
      </c>
      <c r="G394" s="67">
        <v>0</v>
      </c>
      <c r="H394" s="67"/>
      <c r="I394" s="145" t="e">
        <f t="shared" si="14"/>
        <v>#DIV/0!</v>
      </c>
      <c r="J394" s="145" t="e">
        <f t="shared" si="15"/>
        <v>#DIV/0!</v>
      </c>
    </row>
    <row r="395" spans="1:10" ht="15" customHeight="1">
      <c r="A395" s="85"/>
      <c r="B395" s="85"/>
      <c r="C395" s="85">
        <v>3233</v>
      </c>
      <c r="D395" s="67" t="s">
        <v>1274</v>
      </c>
      <c r="E395" s="67"/>
      <c r="F395" s="67">
        <v>0</v>
      </c>
      <c r="G395" s="67">
        <v>0</v>
      </c>
      <c r="H395" s="67"/>
      <c r="I395" s="145" t="e">
        <f t="shared" si="14"/>
        <v>#DIV/0!</v>
      </c>
      <c r="J395" s="145" t="e">
        <f t="shared" si="15"/>
        <v>#DIV/0!</v>
      </c>
    </row>
    <row r="396" spans="1:10" ht="15" customHeight="1">
      <c r="A396" s="85"/>
      <c r="B396" s="85"/>
      <c r="C396" s="85">
        <v>3234</v>
      </c>
      <c r="D396" s="67" t="s">
        <v>1275</v>
      </c>
      <c r="E396" s="67"/>
      <c r="F396" s="67">
        <v>0</v>
      </c>
      <c r="G396" s="67">
        <v>0</v>
      </c>
      <c r="H396" s="67"/>
      <c r="I396" s="145" t="e">
        <f t="shared" si="14"/>
        <v>#DIV/0!</v>
      </c>
      <c r="J396" s="145" t="e">
        <f t="shared" si="15"/>
        <v>#DIV/0!</v>
      </c>
    </row>
    <row r="397" spans="1:10" ht="15" customHeight="1">
      <c r="A397" s="85"/>
      <c r="B397" s="85"/>
      <c r="C397" s="85">
        <v>3235</v>
      </c>
      <c r="D397" s="67" t="s">
        <v>1276</v>
      </c>
      <c r="E397" s="67"/>
      <c r="F397" s="67">
        <v>0</v>
      </c>
      <c r="G397" s="67">
        <v>0</v>
      </c>
      <c r="H397" s="67"/>
      <c r="I397" s="145" t="e">
        <f t="shared" si="14"/>
        <v>#DIV/0!</v>
      </c>
      <c r="J397" s="145" t="e">
        <f t="shared" si="15"/>
        <v>#DIV/0!</v>
      </c>
    </row>
    <row r="398" spans="1:10" ht="15" customHeight="1">
      <c r="A398" s="85"/>
      <c r="B398" s="85"/>
      <c r="C398" s="85">
        <v>3237</v>
      </c>
      <c r="D398" s="67" t="s">
        <v>1278</v>
      </c>
      <c r="E398" s="67"/>
      <c r="F398" s="67"/>
      <c r="G398" s="67"/>
      <c r="H398" s="67"/>
      <c r="I398" s="145" t="e">
        <f t="shared" si="14"/>
        <v>#DIV/0!</v>
      </c>
      <c r="J398" s="145" t="e">
        <f t="shared" si="15"/>
        <v>#DIV/0!</v>
      </c>
    </row>
    <row r="399" spans="1:10" ht="15" customHeight="1">
      <c r="A399" s="85"/>
      <c r="B399" s="85"/>
      <c r="C399" s="85">
        <v>3239</v>
      </c>
      <c r="D399" s="67" t="s">
        <v>1280</v>
      </c>
      <c r="E399" s="67"/>
      <c r="F399" s="67">
        <v>0</v>
      </c>
      <c r="G399" s="67">
        <v>0</v>
      </c>
      <c r="H399" s="67">
        <v>45.15</v>
      </c>
      <c r="I399" s="145" t="e">
        <f t="shared" si="14"/>
        <v>#DIV/0!</v>
      </c>
      <c r="J399" s="145" t="e">
        <f t="shared" si="15"/>
        <v>#DIV/0!</v>
      </c>
    </row>
    <row r="400" spans="1:10" ht="15" customHeight="1">
      <c r="A400" s="85"/>
      <c r="B400" s="85"/>
      <c r="C400" s="85">
        <v>3293</v>
      </c>
      <c r="D400" s="67" t="s">
        <v>1297</v>
      </c>
      <c r="E400" s="67"/>
      <c r="F400" s="67"/>
      <c r="G400" s="67"/>
      <c r="H400" s="67"/>
      <c r="I400" s="145" t="e">
        <f t="shared" si="14"/>
        <v>#DIV/0!</v>
      </c>
      <c r="J400" s="145" t="e">
        <f t="shared" si="15"/>
        <v>#DIV/0!</v>
      </c>
    </row>
    <row r="401" spans="1:10" ht="15" customHeight="1">
      <c r="A401" s="85"/>
      <c r="B401" s="85"/>
      <c r="C401" s="85">
        <v>3295</v>
      </c>
      <c r="D401" s="67" t="s">
        <v>1284</v>
      </c>
      <c r="E401" s="67"/>
      <c r="F401" s="67">
        <v>0</v>
      </c>
      <c r="G401" s="67">
        <v>0</v>
      </c>
      <c r="H401" s="67"/>
      <c r="I401" s="145" t="e">
        <f t="shared" si="14"/>
        <v>#DIV/0!</v>
      </c>
      <c r="J401" s="145" t="e">
        <f t="shared" si="15"/>
        <v>#DIV/0!</v>
      </c>
    </row>
    <row r="402" spans="1:10" ht="15" customHeight="1">
      <c r="A402" s="85"/>
      <c r="B402" s="101">
        <v>34</v>
      </c>
      <c r="C402" s="85"/>
      <c r="D402" s="101" t="s">
        <v>1341</v>
      </c>
      <c r="E402" s="64">
        <f>E403</f>
        <v>0</v>
      </c>
      <c r="F402" s="64">
        <f>F403</f>
        <v>0</v>
      </c>
      <c r="G402" s="64">
        <f>G403</f>
        <v>0</v>
      </c>
      <c r="H402" s="64">
        <f>H403</f>
        <v>0</v>
      </c>
      <c r="I402" s="145" t="e">
        <f t="shared" si="14"/>
        <v>#DIV/0!</v>
      </c>
      <c r="J402" s="145" t="e">
        <f t="shared" si="15"/>
        <v>#DIV/0!</v>
      </c>
    </row>
    <row r="403" spans="1:10" ht="15.75" customHeight="1">
      <c r="A403" s="85"/>
      <c r="B403" s="85"/>
      <c r="C403" s="85">
        <v>3432</v>
      </c>
      <c r="D403" s="141" t="s">
        <v>1298</v>
      </c>
      <c r="E403" s="67"/>
      <c r="F403" s="67">
        <v>0</v>
      </c>
      <c r="G403" s="67">
        <v>0</v>
      </c>
      <c r="H403" s="67"/>
      <c r="I403" s="145" t="e">
        <f t="shared" si="14"/>
        <v>#DIV/0!</v>
      </c>
      <c r="J403" s="145" t="e">
        <f t="shared" si="15"/>
        <v>#DIV/0!</v>
      </c>
    </row>
    <row r="404" spans="1:10" ht="15.75" customHeight="1">
      <c r="A404" s="85"/>
      <c r="B404" s="101">
        <v>35</v>
      </c>
      <c r="C404" s="85"/>
      <c r="D404" s="101" t="s">
        <v>1549</v>
      </c>
      <c r="E404" s="64">
        <f>E405</f>
        <v>0</v>
      </c>
      <c r="F404" s="64">
        <f>F405</f>
        <v>0</v>
      </c>
      <c r="G404" s="64">
        <f>G405</f>
        <v>0</v>
      </c>
      <c r="H404" s="64">
        <f>H405</f>
        <v>0</v>
      </c>
      <c r="I404" s="145" t="e">
        <f t="shared" si="14"/>
        <v>#DIV/0!</v>
      </c>
      <c r="J404" s="145" t="e">
        <f t="shared" si="15"/>
        <v>#DIV/0!</v>
      </c>
    </row>
    <row r="405" spans="1:10" ht="15" customHeight="1">
      <c r="A405" s="85"/>
      <c r="B405" s="85"/>
      <c r="C405" s="85">
        <v>3531</v>
      </c>
      <c r="D405" s="67" t="s">
        <v>1527</v>
      </c>
      <c r="E405" s="67"/>
      <c r="F405" s="67">
        <v>0</v>
      </c>
      <c r="G405" s="67">
        <v>0</v>
      </c>
      <c r="H405" s="67"/>
      <c r="I405" s="145" t="e">
        <f t="shared" si="14"/>
        <v>#DIV/0!</v>
      </c>
      <c r="J405" s="145" t="e">
        <f t="shared" si="15"/>
        <v>#DIV/0!</v>
      </c>
    </row>
    <row r="406" spans="1:10" ht="15" customHeight="1">
      <c r="A406" s="85"/>
      <c r="B406" s="101">
        <v>36</v>
      </c>
      <c r="C406" s="85"/>
      <c r="D406" s="101" t="s">
        <v>1389</v>
      </c>
      <c r="E406" s="64">
        <f>SUM(E407:E409)</f>
        <v>0</v>
      </c>
      <c r="F406" s="64">
        <f>SUM(F407:F409)</f>
        <v>0</v>
      </c>
      <c r="G406" s="64">
        <f>SUM(G407:G409)</f>
        <v>0</v>
      </c>
      <c r="H406" s="64">
        <f>SUM(H407:H409)</f>
        <v>0</v>
      </c>
      <c r="I406" s="145" t="e">
        <f t="shared" si="14"/>
        <v>#DIV/0!</v>
      </c>
      <c r="J406" s="145" t="e">
        <f t="shared" si="15"/>
        <v>#DIV/0!</v>
      </c>
    </row>
    <row r="407" spans="1:10" ht="15" customHeight="1">
      <c r="A407" s="85"/>
      <c r="B407" s="85"/>
      <c r="C407" s="85">
        <v>3611</v>
      </c>
      <c r="D407" s="67" t="s">
        <v>1528</v>
      </c>
      <c r="E407" s="67"/>
      <c r="F407" s="67">
        <v>0</v>
      </c>
      <c r="G407" s="67">
        <v>0</v>
      </c>
      <c r="H407" s="67"/>
      <c r="I407" s="145" t="e">
        <f t="shared" si="14"/>
        <v>#DIV/0!</v>
      </c>
      <c r="J407" s="145" t="e">
        <f t="shared" si="15"/>
        <v>#DIV/0!</v>
      </c>
    </row>
    <row r="408" spans="1:10" ht="15" customHeight="1">
      <c r="A408" s="85"/>
      <c r="B408" s="85"/>
      <c r="C408" s="85">
        <v>3693</v>
      </c>
      <c r="D408" s="67" t="s">
        <v>1542</v>
      </c>
      <c r="E408" s="67"/>
      <c r="F408" s="67">
        <v>0</v>
      </c>
      <c r="G408" s="67">
        <v>0</v>
      </c>
      <c r="H408" s="67"/>
      <c r="I408" s="145" t="e">
        <f t="shared" si="14"/>
        <v>#DIV/0!</v>
      </c>
      <c r="J408" s="145" t="e">
        <f t="shared" si="15"/>
        <v>#DIV/0!</v>
      </c>
    </row>
    <row r="409" spans="1:10" ht="15" customHeight="1">
      <c r="A409" s="85"/>
      <c r="B409" s="85"/>
      <c r="C409" s="85">
        <v>3694</v>
      </c>
      <c r="D409" s="67" t="s">
        <v>1543</v>
      </c>
      <c r="E409" s="67"/>
      <c r="F409" s="67">
        <v>0</v>
      </c>
      <c r="G409" s="67">
        <v>0</v>
      </c>
      <c r="H409" s="67"/>
      <c r="I409" s="145" t="e">
        <f t="shared" si="14"/>
        <v>#DIV/0!</v>
      </c>
      <c r="J409" s="145" t="e">
        <f t="shared" si="15"/>
        <v>#DIV/0!</v>
      </c>
    </row>
    <row r="410" spans="1:10" ht="15" customHeight="1">
      <c r="A410" s="85"/>
      <c r="B410" s="101">
        <v>38</v>
      </c>
      <c r="C410" s="85"/>
      <c r="D410" s="101" t="s">
        <v>1350</v>
      </c>
      <c r="E410" s="64">
        <f>E411</f>
        <v>0</v>
      </c>
      <c r="F410" s="64">
        <f>F411</f>
        <v>0</v>
      </c>
      <c r="G410" s="64">
        <f>G411</f>
        <v>0</v>
      </c>
      <c r="H410" s="64">
        <f>H411</f>
        <v>0</v>
      </c>
      <c r="I410" s="145" t="e">
        <f t="shared" si="14"/>
        <v>#DIV/0!</v>
      </c>
      <c r="J410" s="145" t="e">
        <f t="shared" si="15"/>
        <v>#DIV/0!</v>
      </c>
    </row>
    <row r="411" spans="1:10" ht="15" customHeight="1">
      <c r="A411" s="85"/>
      <c r="B411" s="85"/>
      <c r="C411" s="85">
        <v>3813</v>
      </c>
      <c r="D411" s="67" t="s">
        <v>1529</v>
      </c>
      <c r="E411" s="67"/>
      <c r="F411" s="67">
        <v>0</v>
      </c>
      <c r="G411" s="67">
        <v>0</v>
      </c>
      <c r="H411" s="67"/>
      <c r="I411" s="145" t="e">
        <f t="shared" si="14"/>
        <v>#DIV/0!</v>
      </c>
      <c r="J411" s="145" t="e">
        <f t="shared" si="15"/>
        <v>#DIV/0!</v>
      </c>
    </row>
    <row r="412" spans="1:10" ht="15" customHeight="1">
      <c r="A412" s="101">
        <v>4</v>
      </c>
      <c r="B412" s="85"/>
      <c r="C412" s="85"/>
      <c r="D412" s="101" t="s">
        <v>1343</v>
      </c>
      <c r="E412" s="64">
        <f>E413+E415</f>
        <v>0</v>
      </c>
      <c r="F412" s="64">
        <f>F413+F415</f>
        <v>0</v>
      </c>
      <c r="G412" s="64">
        <f>G413+G415</f>
        <v>0</v>
      </c>
      <c r="H412" s="64">
        <f>H413+H415</f>
        <v>0</v>
      </c>
      <c r="I412" s="145" t="e">
        <f t="shared" si="14"/>
        <v>#DIV/0!</v>
      </c>
      <c r="J412" s="145" t="e">
        <f t="shared" si="15"/>
        <v>#DIV/0!</v>
      </c>
    </row>
    <row r="413" spans="1:10" ht="15" customHeight="1">
      <c r="A413" s="85"/>
      <c r="B413" s="101">
        <v>41</v>
      </c>
      <c r="C413" s="85"/>
      <c r="D413" s="101" t="s">
        <v>1353</v>
      </c>
      <c r="E413" s="64">
        <f>E414</f>
        <v>0</v>
      </c>
      <c r="F413" s="64">
        <f>F414</f>
        <v>0</v>
      </c>
      <c r="G413" s="64">
        <f>G414</f>
        <v>0</v>
      </c>
      <c r="H413" s="64">
        <f>H414</f>
        <v>0</v>
      </c>
      <c r="I413" s="145" t="e">
        <f t="shared" si="14"/>
        <v>#DIV/0!</v>
      </c>
      <c r="J413" s="145" t="e">
        <f t="shared" si="15"/>
        <v>#DIV/0!</v>
      </c>
    </row>
    <row r="414" spans="1:10" ht="15" customHeight="1">
      <c r="A414" s="85"/>
      <c r="B414" s="85"/>
      <c r="C414" s="85">
        <v>4123</v>
      </c>
      <c r="D414" s="67" t="s">
        <v>1308</v>
      </c>
      <c r="E414" s="67"/>
      <c r="F414" s="67"/>
      <c r="G414" s="67"/>
      <c r="H414" s="67"/>
      <c r="I414" s="145" t="e">
        <f t="shared" si="14"/>
        <v>#DIV/0!</v>
      </c>
      <c r="J414" s="145" t="e">
        <f t="shared" si="15"/>
        <v>#DIV/0!</v>
      </c>
    </row>
    <row r="415" spans="1:10" ht="15" customHeight="1">
      <c r="A415" s="85"/>
      <c r="B415" s="101">
        <v>42</v>
      </c>
      <c r="C415" s="85"/>
      <c r="D415" s="101" t="s">
        <v>1344</v>
      </c>
      <c r="E415" s="64">
        <f>SUM(E416:E417)</f>
        <v>0</v>
      </c>
      <c r="F415" s="64">
        <f>SUM(F416:F417)</f>
        <v>0</v>
      </c>
      <c r="G415" s="64">
        <f>SUM(G416:G417)</f>
        <v>0</v>
      </c>
      <c r="H415" s="64">
        <f>SUM(H416:H417)</f>
        <v>0</v>
      </c>
      <c r="I415" s="145" t="e">
        <f t="shared" si="14"/>
        <v>#DIV/0!</v>
      </c>
      <c r="J415" s="145" t="e">
        <f t="shared" si="15"/>
        <v>#DIV/0!</v>
      </c>
    </row>
    <row r="416" spans="1:10" ht="15" customHeight="1">
      <c r="A416" s="85"/>
      <c r="B416" s="85"/>
      <c r="C416" s="85">
        <v>4221</v>
      </c>
      <c r="D416" s="67" t="s">
        <v>1287</v>
      </c>
      <c r="E416" s="67"/>
      <c r="F416" s="67">
        <v>0</v>
      </c>
      <c r="G416" s="67">
        <v>0</v>
      </c>
      <c r="H416" s="67"/>
      <c r="I416" s="145" t="e">
        <f t="shared" si="14"/>
        <v>#DIV/0!</v>
      </c>
      <c r="J416" s="145" t="e">
        <f t="shared" si="15"/>
        <v>#DIV/0!</v>
      </c>
    </row>
    <row r="417" spans="1:10" ht="15" customHeight="1">
      <c r="A417" s="85"/>
      <c r="B417" s="85"/>
      <c r="C417" s="85">
        <v>4227</v>
      </c>
      <c r="D417" s="67" t="s">
        <v>1475</v>
      </c>
      <c r="E417" s="67"/>
      <c r="F417" s="67"/>
      <c r="G417" s="67"/>
      <c r="H417" s="67"/>
      <c r="I417" s="145" t="e">
        <f t="shared" si="14"/>
        <v>#DIV/0!</v>
      </c>
      <c r="J417" s="145" t="e">
        <f t="shared" si="15"/>
        <v>#DIV/0!</v>
      </c>
    </row>
    <row r="418" spans="1:10" ht="15" customHeight="1">
      <c r="A418" s="285" t="s">
        <v>1667</v>
      </c>
      <c r="B418" s="286"/>
      <c r="C418" s="286"/>
      <c r="D418" s="287"/>
      <c r="E418" s="164">
        <f>E419+E436</f>
        <v>0</v>
      </c>
      <c r="F418" s="164">
        <f>F419+F436</f>
        <v>0</v>
      </c>
      <c r="G418" s="164">
        <f>G419+G436</f>
        <v>0</v>
      </c>
      <c r="H418" s="164">
        <f>H419+H436</f>
        <v>0</v>
      </c>
      <c r="I418" s="165" t="e">
        <f t="shared" si="14"/>
        <v>#DIV/0!</v>
      </c>
      <c r="J418" s="165" t="e">
        <f t="shared" si="15"/>
        <v>#DIV/0!</v>
      </c>
    </row>
    <row r="419" spans="1:10" ht="15" customHeight="1">
      <c r="A419" s="101">
        <v>3</v>
      </c>
      <c r="B419" s="85"/>
      <c r="C419" s="41"/>
      <c r="D419" s="41" t="s">
        <v>1356</v>
      </c>
      <c r="E419" s="64">
        <f>E420+E426+E428+E430+E434</f>
        <v>0</v>
      </c>
      <c r="F419" s="64">
        <f>F420+F426+F428+F430+F434</f>
        <v>0</v>
      </c>
      <c r="G419" s="64">
        <f>G420+G426+G428+G430+G434</f>
        <v>0</v>
      </c>
      <c r="H419" s="64">
        <f>H420+H426+H428+H430+H434</f>
        <v>0</v>
      </c>
      <c r="I419" s="138" t="e">
        <f t="shared" si="14"/>
        <v>#DIV/0!</v>
      </c>
      <c r="J419" s="138" t="e">
        <f t="shared" si="15"/>
        <v>#DIV/0!</v>
      </c>
    </row>
    <row r="420" spans="1:10" ht="15" customHeight="1">
      <c r="A420" s="85"/>
      <c r="B420" s="101">
        <v>31</v>
      </c>
      <c r="C420" s="41"/>
      <c r="D420" s="41" t="s">
        <v>1318</v>
      </c>
      <c r="E420" s="64">
        <f>SUM(E421:E425)</f>
        <v>0</v>
      </c>
      <c r="F420" s="64">
        <f>SUM(F421:F425)</f>
        <v>0</v>
      </c>
      <c r="G420" s="64">
        <f>SUM(G421:G425)</f>
        <v>0</v>
      </c>
      <c r="H420" s="64">
        <f>SUM(H421:H425)</f>
        <v>0</v>
      </c>
      <c r="I420" s="138" t="e">
        <f t="shared" si="14"/>
        <v>#DIV/0!</v>
      </c>
      <c r="J420" s="138" t="e">
        <f t="shared" si="15"/>
        <v>#DIV/0!</v>
      </c>
    </row>
    <row r="421" spans="1:10" ht="15" customHeight="1">
      <c r="A421" s="85"/>
      <c r="B421" s="85"/>
      <c r="C421" s="85">
        <v>3111</v>
      </c>
      <c r="D421" s="67" t="s">
        <v>1395</v>
      </c>
      <c r="E421" s="67"/>
      <c r="F421" s="67"/>
      <c r="G421" s="67"/>
      <c r="H421" s="67"/>
      <c r="I421" s="145" t="e">
        <f t="shared" si="14"/>
        <v>#DIV/0!</v>
      </c>
      <c r="J421" s="145" t="e">
        <f t="shared" si="15"/>
        <v>#DIV/0!</v>
      </c>
    </row>
    <row r="422" spans="1:10" ht="15" customHeight="1">
      <c r="A422" s="85"/>
      <c r="B422" s="85"/>
      <c r="C422" s="85">
        <v>3112</v>
      </c>
      <c r="D422" s="67" t="s">
        <v>1470</v>
      </c>
      <c r="E422" s="67"/>
      <c r="F422" s="67"/>
      <c r="G422" s="67"/>
      <c r="H422" s="67"/>
      <c r="I422" s="145" t="e">
        <f t="shared" si="14"/>
        <v>#DIV/0!</v>
      </c>
      <c r="J422" s="145" t="e">
        <f t="shared" si="15"/>
        <v>#DIV/0!</v>
      </c>
    </row>
    <row r="423" spans="1:10" ht="15" customHeight="1">
      <c r="A423" s="85"/>
      <c r="B423" s="85"/>
      <c r="C423" s="85">
        <v>3121</v>
      </c>
      <c r="D423" s="67" t="s">
        <v>1293</v>
      </c>
      <c r="E423" s="67"/>
      <c r="F423" s="67"/>
      <c r="G423" s="67"/>
      <c r="H423" s="67"/>
      <c r="I423" s="145" t="e">
        <f t="shared" si="14"/>
        <v>#DIV/0!</v>
      </c>
      <c r="J423" s="145" t="e">
        <f t="shared" si="15"/>
        <v>#DIV/0!</v>
      </c>
    </row>
    <row r="424" spans="1:10" ht="15" customHeight="1">
      <c r="A424" s="85"/>
      <c r="B424" s="85"/>
      <c r="C424" s="85">
        <v>3132</v>
      </c>
      <c r="D424" s="67" t="s">
        <v>1354</v>
      </c>
      <c r="E424" s="67"/>
      <c r="F424" s="67"/>
      <c r="G424" s="67"/>
      <c r="H424" s="67"/>
      <c r="I424" s="145" t="e">
        <f t="shared" si="14"/>
        <v>#DIV/0!</v>
      </c>
      <c r="J424" s="145" t="e">
        <f t="shared" si="15"/>
        <v>#DIV/0!</v>
      </c>
    </row>
    <row r="425" spans="1:10" ht="15" customHeight="1">
      <c r="A425" s="85"/>
      <c r="B425" s="85"/>
      <c r="C425" s="85">
        <v>3133</v>
      </c>
      <c r="D425" s="67" t="s">
        <v>1396</v>
      </c>
      <c r="E425" s="67"/>
      <c r="F425" s="67">
        <v>0</v>
      </c>
      <c r="G425" s="67">
        <v>0</v>
      </c>
      <c r="H425" s="67"/>
      <c r="I425" s="145" t="e">
        <f t="shared" si="14"/>
        <v>#DIV/0!</v>
      </c>
      <c r="J425" s="145" t="e">
        <f t="shared" si="15"/>
        <v>#DIV/0!</v>
      </c>
    </row>
    <row r="426" spans="1:10" ht="15" customHeight="1">
      <c r="A426" s="85"/>
      <c r="B426" s="101">
        <v>34</v>
      </c>
      <c r="C426" s="85"/>
      <c r="D426" s="101" t="s">
        <v>1341</v>
      </c>
      <c r="E426" s="64">
        <f>E427</f>
        <v>0</v>
      </c>
      <c r="F426" s="64">
        <f>F427</f>
        <v>0</v>
      </c>
      <c r="G426" s="64">
        <f>G427</f>
        <v>0</v>
      </c>
      <c r="H426" s="64">
        <f>H427</f>
        <v>0</v>
      </c>
      <c r="I426" s="145" t="e">
        <f t="shared" si="14"/>
        <v>#DIV/0!</v>
      </c>
      <c r="J426" s="145" t="e">
        <f t="shared" si="15"/>
        <v>#DIV/0!</v>
      </c>
    </row>
    <row r="427" spans="1:10" ht="15.75" customHeight="1">
      <c r="A427" s="85"/>
      <c r="B427" s="85"/>
      <c r="C427" s="85">
        <v>3432</v>
      </c>
      <c r="D427" s="141" t="s">
        <v>1298</v>
      </c>
      <c r="E427" s="67"/>
      <c r="F427" s="67">
        <v>0</v>
      </c>
      <c r="G427" s="67">
        <v>0</v>
      </c>
      <c r="H427" s="67"/>
      <c r="I427" s="145" t="e">
        <f t="shared" si="14"/>
        <v>#DIV/0!</v>
      </c>
      <c r="J427" s="145" t="e">
        <f t="shared" si="15"/>
        <v>#DIV/0!</v>
      </c>
    </row>
    <row r="428" spans="1:10" ht="15.75" customHeight="1">
      <c r="A428" s="85"/>
      <c r="B428" s="101">
        <v>35</v>
      </c>
      <c r="C428" s="85"/>
      <c r="D428" s="101" t="s">
        <v>1549</v>
      </c>
      <c r="E428" s="64">
        <f>E429</f>
        <v>0</v>
      </c>
      <c r="F428" s="64">
        <f>F429</f>
        <v>0</v>
      </c>
      <c r="G428" s="64">
        <f>G429</f>
        <v>0</v>
      </c>
      <c r="H428" s="64">
        <f>H429</f>
        <v>0</v>
      </c>
      <c r="I428" s="145" t="e">
        <f t="shared" si="14"/>
        <v>#DIV/0!</v>
      </c>
      <c r="J428" s="145" t="e">
        <f t="shared" si="15"/>
        <v>#DIV/0!</v>
      </c>
    </row>
    <row r="429" spans="1:10" ht="15" customHeight="1">
      <c r="A429" s="85"/>
      <c r="B429" s="85"/>
      <c r="C429" s="85">
        <v>3531</v>
      </c>
      <c r="D429" s="67" t="s">
        <v>1527</v>
      </c>
      <c r="E429" s="67"/>
      <c r="F429" s="67">
        <v>0</v>
      </c>
      <c r="G429" s="67">
        <v>0</v>
      </c>
      <c r="H429" s="67"/>
      <c r="I429" s="145" t="e">
        <f t="shared" si="14"/>
        <v>#DIV/0!</v>
      </c>
      <c r="J429" s="145" t="e">
        <f t="shared" si="15"/>
        <v>#DIV/0!</v>
      </c>
    </row>
    <row r="430" spans="1:10" ht="15" customHeight="1">
      <c r="A430" s="85"/>
      <c r="B430" s="101">
        <v>36</v>
      </c>
      <c r="C430" s="85"/>
      <c r="D430" s="101" t="s">
        <v>1389</v>
      </c>
      <c r="E430" s="64">
        <f>SUM(E431:E433)</f>
        <v>0</v>
      </c>
      <c r="F430" s="64">
        <f>SUM(F431:F433)</f>
        <v>0</v>
      </c>
      <c r="G430" s="64">
        <f>SUM(G431:G433)</f>
        <v>0</v>
      </c>
      <c r="H430" s="64">
        <f>SUM(H431:H433)</f>
        <v>0</v>
      </c>
      <c r="I430" s="145" t="e">
        <f t="shared" si="14"/>
        <v>#DIV/0!</v>
      </c>
      <c r="J430" s="145" t="e">
        <f t="shared" si="15"/>
        <v>#DIV/0!</v>
      </c>
    </row>
    <row r="431" spans="1:10" ht="15" customHeight="1">
      <c r="A431" s="85"/>
      <c r="B431" s="85"/>
      <c r="C431" s="85">
        <v>3611</v>
      </c>
      <c r="D431" s="67" t="s">
        <v>1528</v>
      </c>
      <c r="E431" s="67"/>
      <c r="F431" s="67">
        <v>0</v>
      </c>
      <c r="G431" s="67">
        <v>0</v>
      </c>
      <c r="H431" s="67"/>
      <c r="I431" s="145" t="e">
        <f t="shared" si="14"/>
        <v>#DIV/0!</v>
      </c>
      <c r="J431" s="145" t="e">
        <f t="shared" si="15"/>
        <v>#DIV/0!</v>
      </c>
    </row>
    <row r="432" spans="1:10" ht="15" customHeight="1">
      <c r="A432" s="85"/>
      <c r="B432" s="85"/>
      <c r="C432" s="85">
        <v>3693</v>
      </c>
      <c r="D432" s="67" t="s">
        <v>1542</v>
      </c>
      <c r="E432" s="67"/>
      <c r="F432" s="67">
        <v>0</v>
      </c>
      <c r="G432" s="67">
        <v>0</v>
      </c>
      <c r="H432" s="67"/>
      <c r="I432" s="145" t="e">
        <f t="shared" si="14"/>
        <v>#DIV/0!</v>
      </c>
      <c r="J432" s="145" t="e">
        <f t="shared" si="15"/>
        <v>#DIV/0!</v>
      </c>
    </row>
    <row r="433" spans="1:10" ht="15" customHeight="1">
      <c r="A433" s="85"/>
      <c r="B433" s="85"/>
      <c r="C433" s="85">
        <v>3694</v>
      </c>
      <c r="D433" s="67" t="s">
        <v>1543</v>
      </c>
      <c r="E433" s="67"/>
      <c r="F433" s="67">
        <v>0</v>
      </c>
      <c r="G433" s="67">
        <v>0</v>
      </c>
      <c r="H433" s="67"/>
      <c r="I433" s="145" t="e">
        <f t="shared" si="14"/>
        <v>#DIV/0!</v>
      </c>
      <c r="J433" s="145" t="e">
        <f t="shared" si="15"/>
        <v>#DIV/0!</v>
      </c>
    </row>
    <row r="434" spans="1:10" ht="15" customHeight="1">
      <c r="A434" s="85"/>
      <c r="B434" s="101">
        <v>38</v>
      </c>
      <c r="C434" s="85"/>
      <c r="D434" s="101" t="s">
        <v>1350</v>
      </c>
      <c r="E434" s="64">
        <f>E435</f>
        <v>0</v>
      </c>
      <c r="F434" s="64">
        <f>F435</f>
        <v>0</v>
      </c>
      <c r="G434" s="64">
        <f>G435</f>
        <v>0</v>
      </c>
      <c r="H434" s="64">
        <f>H435</f>
        <v>0</v>
      </c>
      <c r="I434" s="145" t="e">
        <f t="shared" si="14"/>
        <v>#DIV/0!</v>
      </c>
      <c r="J434" s="145" t="e">
        <f t="shared" si="15"/>
        <v>#DIV/0!</v>
      </c>
    </row>
    <row r="435" spans="1:10" ht="15" customHeight="1">
      <c r="A435" s="85"/>
      <c r="B435" s="85"/>
      <c r="C435" s="85">
        <v>3813</v>
      </c>
      <c r="D435" s="67" t="s">
        <v>1529</v>
      </c>
      <c r="E435" s="67"/>
      <c r="F435" s="67">
        <v>0</v>
      </c>
      <c r="G435" s="67">
        <v>0</v>
      </c>
      <c r="H435" s="67"/>
      <c r="I435" s="145" t="e">
        <f t="shared" si="14"/>
        <v>#DIV/0!</v>
      </c>
      <c r="J435" s="145" t="e">
        <f t="shared" si="15"/>
        <v>#DIV/0!</v>
      </c>
    </row>
    <row r="436" spans="1:10" ht="15" customHeight="1">
      <c r="A436" s="101">
        <v>4</v>
      </c>
      <c r="B436" s="85"/>
      <c r="C436" s="85"/>
      <c r="D436" s="101" t="s">
        <v>1343</v>
      </c>
      <c r="E436" s="64">
        <f>E437+E439</f>
        <v>0</v>
      </c>
      <c r="F436" s="64">
        <f>F437+F439</f>
        <v>0</v>
      </c>
      <c r="G436" s="64">
        <f>G437+G439</f>
        <v>0</v>
      </c>
      <c r="H436" s="64">
        <f>H437+H439</f>
        <v>0</v>
      </c>
      <c r="I436" s="145" t="e">
        <f t="shared" si="14"/>
        <v>#DIV/0!</v>
      </c>
      <c r="J436" s="145" t="e">
        <f t="shared" si="15"/>
        <v>#DIV/0!</v>
      </c>
    </row>
    <row r="437" spans="1:10" ht="15" customHeight="1">
      <c r="A437" s="85"/>
      <c r="B437" s="101">
        <v>41</v>
      </c>
      <c r="C437" s="85"/>
      <c r="D437" s="101" t="s">
        <v>1353</v>
      </c>
      <c r="E437" s="64">
        <f>E438</f>
        <v>0</v>
      </c>
      <c r="F437" s="64">
        <f>F438</f>
        <v>0</v>
      </c>
      <c r="G437" s="64">
        <f>G438</f>
        <v>0</v>
      </c>
      <c r="H437" s="64">
        <f>H438</f>
        <v>0</v>
      </c>
      <c r="I437" s="145" t="e">
        <f t="shared" si="14"/>
        <v>#DIV/0!</v>
      </c>
      <c r="J437" s="145" t="e">
        <f t="shared" si="15"/>
        <v>#DIV/0!</v>
      </c>
    </row>
    <row r="438" spans="1:10" ht="15" customHeight="1">
      <c r="A438" s="85"/>
      <c r="B438" s="85"/>
      <c r="C438" s="85">
        <v>4123</v>
      </c>
      <c r="D438" s="67" t="s">
        <v>1308</v>
      </c>
      <c r="E438" s="67"/>
      <c r="F438" s="67"/>
      <c r="G438" s="67"/>
      <c r="H438" s="67"/>
      <c r="I438" s="145" t="e">
        <f t="shared" si="14"/>
        <v>#DIV/0!</v>
      </c>
      <c r="J438" s="145" t="e">
        <f t="shared" si="15"/>
        <v>#DIV/0!</v>
      </c>
    </row>
    <row r="439" spans="1:10" ht="15" customHeight="1">
      <c r="A439" s="85"/>
      <c r="B439" s="101">
        <v>42</v>
      </c>
      <c r="C439" s="85"/>
      <c r="D439" s="101" t="s">
        <v>1344</v>
      </c>
      <c r="E439" s="64">
        <f>SUM(E440:E441)</f>
        <v>0</v>
      </c>
      <c r="F439" s="64">
        <f>SUM(F440:F441)</f>
        <v>0</v>
      </c>
      <c r="G439" s="64">
        <f>SUM(G440:G441)</f>
        <v>0</v>
      </c>
      <c r="H439" s="64">
        <f>SUM(H440:H441)</f>
        <v>0</v>
      </c>
      <c r="I439" s="145" t="e">
        <f t="shared" si="14"/>
        <v>#DIV/0!</v>
      </c>
      <c r="J439" s="145" t="e">
        <f t="shared" si="15"/>
        <v>#DIV/0!</v>
      </c>
    </row>
    <row r="440" spans="1:10" ht="15" customHeight="1">
      <c r="A440" s="85"/>
      <c r="B440" s="85"/>
      <c r="C440" s="85">
        <v>4221</v>
      </c>
      <c r="D440" s="67" t="s">
        <v>1287</v>
      </c>
      <c r="E440" s="67"/>
      <c r="F440" s="67">
        <v>0</v>
      </c>
      <c r="G440" s="67">
        <v>0</v>
      </c>
      <c r="H440" s="67"/>
      <c r="I440" s="145" t="e">
        <f t="shared" si="14"/>
        <v>#DIV/0!</v>
      </c>
      <c r="J440" s="145" t="e">
        <f t="shared" si="15"/>
        <v>#DIV/0!</v>
      </c>
    </row>
    <row r="441" spans="1:10" ht="15" customHeight="1">
      <c r="A441" s="85"/>
      <c r="B441" s="85"/>
      <c r="C441" s="85">
        <v>4227</v>
      </c>
      <c r="D441" s="67" t="s">
        <v>1475</v>
      </c>
      <c r="E441" s="67"/>
      <c r="F441" s="67"/>
      <c r="G441" s="67"/>
      <c r="H441" s="67"/>
      <c r="I441" s="145" t="e">
        <f t="shared" si="14"/>
        <v>#DIV/0!</v>
      </c>
      <c r="J441" s="145" t="e">
        <f t="shared" si="15"/>
        <v>#DIV/0!</v>
      </c>
    </row>
    <row r="442" spans="1:10" ht="15" customHeight="1">
      <c r="A442" s="285" t="s">
        <v>1635</v>
      </c>
      <c r="B442" s="286"/>
      <c r="C442" s="286"/>
      <c r="D442" s="287"/>
      <c r="E442" s="164">
        <f>E443</f>
        <v>0</v>
      </c>
      <c r="F442" s="164">
        <f>F443</f>
        <v>0</v>
      </c>
      <c r="G442" s="164">
        <f>G443</f>
        <v>0</v>
      </c>
      <c r="H442" s="164">
        <f>H443</f>
        <v>0</v>
      </c>
      <c r="I442" s="165" t="e">
        <f t="shared" si="14"/>
        <v>#DIV/0!</v>
      </c>
      <c r="J442" s="165" t="e">
        <f t="shared" si="15"/>
        <v>#DIV/0!</v>
      </c>
    </row>
    <row r="443" spans="1:10" ht="15" customHeight="1">
      <c r="A443" s="101">
        <v>3</v>
      </c>
      <c r="B443" s="85"/>
      <c r="C443" s="41"/>
      <c r="D443" s="41" t="s">
        <v>1356</v>
      </c>
      <c r="E443" s="64">
        <f>E444+E450</f>
        <v>0</v>
      </c>
      <c r="F443" s="64">
        <f>F444+F450</f>
        <v>0</v>
      </c>
      <c r="G443" s="64">
        <f>G444+G450</f>
        <v>0</v>
      </c>
      <c r="H443" s="64">
        <f>H444+H450</f>
        <v>0</v>
      </c>
      <c r="I443" s="138" t="e">
        <f t="shared" si="14"/>
        <v>#DIV/0!</v>
      </c>
      <c r="J443" s="138" t="e">
        <f t="shared" si="15"/>
        <v>#DIV/0!</v>
      </c>
    </row>
    <row r="444" spans="1:10" ht="15" customHeight="1">
      <c r="A444" s="85"/>
      <c r="B444" s="101">
        <v>31</v>
      </c>
      <c r="C444" s="41"/>
      <c r="D444" s="41" t="s">
        <v>1318</v>
      </c>
      <c r="E444" s="64">
        <f>SUM(E445:E449)</f>
        <v>0</v>
      </c>
      <c r="F444" s="64">
        <f>SUM(F445:F449)</f>
        <v>0</v>
      </c>
      <c r="G444" s="64">
        <f>SUM(G445:G449)</f>
        <v>0</v>
      </c>
      <c r="H444" s="64">
        <f>SUM(H445:H449)</f>
        <v>0</v>
      </c>
      <c r="I444" s="138" t="e">
        <f t="shared" si="14"/>
        <v>#DIV/0!</v>
      </c>
      <c r="J444" s="138" t="e">
        <f t="shared" si="15"/>
        <v>#DIV/0!</v>
      </c>
    </row>
    <row r="445" spans="1:10" ht="15" customHeight="1">
      <c r="A445" s="85"/>
      <c r="B445" s="85"/>
      <c r="C445" s="85">
        <v>3111</v>
      </c>
      <c r="D445" s="67" t="s">
        <v>1395</v>
      </c>
      <c r="E445" s="67"/>
      <c r="F445" s="67"/>
      <c r="G445" s="67"/>
      <c r="H445" s="67"/>
      <c r="I445" s="145" t="e">
        <f t="shared" si="14"/>
        <v>#DIV/0!</v>
      </c>
      <c r="J445" s="145" t="e">
        <f t="shared" si="15"/>
        <v>#DIV/0!</v>
      </c>
    </row>
    <row r="446" spans="1:10" ht="15" customHeight="1">
      <c r="A446" s="85"/>
      <c r="B446" s="85"/>
      <c r="C446" s="85">
        <v>3112</v>
      </c>
      <c r="D446" s="67" t="s">
        <v>1470</v>
      </c>
      <c r="E446" s="67"/>
      <c r="F446" s="67"/>
      <c r="G446" s="67"/>
      <c r="H446" s="67"/>
      <c r="I446" s="145" t="e">
        <f t="shared" si="14"/>
        <v>#DIV/0!</v>
      </c>
      <c r="J446" s="145" t="e">
        <f t="shared" si="15"/>
        <v>#DIV/0!</v>
      </c>
    </row>
    <row r="447" spans="1:10" ht="15" customHeight="1">
      <c r="A447" s="85"/>
      <c r="B447" s="85"/>
      <c r="C447" s="85">
        <v>3121</v>
      </c>
      <c r="D447" s="67" t="s">
        <v>1293</v>
      </c>
      <c r="E447" s="67"/>
      <c r="F447" s="67"/>
      <c r="G447" s="67"/>
      <c r="H447" s="67"/>
      <c r="I447" s="145" t="e">
        <f t="shared" si="14"/>
        <v>#DIV/0!</v>
      </c>
      <c r="J447" s="145" t="e">
        <f t="shared" si="15"/>
        <v>#DIV/0!</v>
      </c>
    </row>
    <row r="448" spans="1:10" ht="15" customHeight="1">
      <c r="A448" s="85"/>
      <c r="B448" s="85"/>
      <c r="C448" s="85">
        <v>3132</v>
      </c>
      <c r="D448" s="67" t="s">
        <v>1354</v>
      </c>
      <c r="E448" s="67"/>
      <c r="F448" s="67"/>
      <c r="G448" s="67"/>
      <c r="H448" s="67"/>
      <c r="I448" s="145" t="e">
        <f t="shared" si="14"/>
        <v>#DIV/0!</v>
      </c>
      <c r="J448" s="145" t="e">
        <f t="shared" si="15"/>
        <v>#DIV/0!</v>
      </c>
    </row>
    <row r="449" spans="1:10" ht="15" customHeight="1">
      <c r="A449" s="85"/>
      <c r="B449" s="85"/>
      <c r="C449" s="85">
        <v>3133</v>
      </c>
      <c r="D449" s="67" t="s">
        <v>1396</v>
      </c>
      <c r="E449" s="67"/>
      <c r="F449" s="67">
        <v>0</v>
      </c>
      <c r="G449" s="67">
        <v>0</v>
      </c>
      <c r="H449" s="67"/>
      <c r="I449" s="145" t="e">
        <f t="shared" si="14"/>
        <v>#DIV/0!</v>
      </c>
      <c r="J449" s="145" t="e">
        <f t="shared" si="15"/>
        <v>#DIV/0!</v>
      </c>
    </row>
    <row r="450" spans="1:10" ht="15" customHeight="1">
      <c r="A450" s="85"/>
      <c r="B450" s="101">
        <v>32</v>
      </c>
      <c r="C450" s="85"/>
      <c r="D450" s="101" t="s">
        <v>1321</v>
      </c>
      <c r="E450" s="64">
        <f>SUM(E451:E454)</f>
        <v>0</v>
      </c>
      <c r="F450" s="64">
        <f>SUM(F451:F454)</f>
        <v>0</v>
      </c>
      <c r="G450" s="64">
        <f>SUM(G451:G454)</f>
        <v>0</v>
      </c>
      <c r="H450" s="64">
        <f>SUM(H451:H454)</f>
        <v>0</v>
      </c>
      <c r="I450" s="145" t="e">
        <f t="shared" si="14"/>
        <v>#DIV/0!</v>
      </c>
      <c r="J450" s="145" t="e">
        <f t="shared" si="15"/>
        <v>#DIV/0!</v>
      </c>
    </row>
    <row r="451" spans="1:10" ht="15" customHeight="1">
      <c r="A451" s="85"/>
      <c r="B451" s="85"/>
      <c r="C451" s="85">
        <v>3211</v>
      </c>
      <c r="D451" s="67" t="s">
        <v>1264</v>
      </c>
      <c r="E451" s="67"/>
      <c r="F451" s="67"/>
      <c r="G451" s="67"/>
      <c r="H451" s="67"/>
      <c r="I451" s="145" t="e">
        <f t="shared" si="14"/>
        <v>#DIV/0!</v>
      </c>
      <c r="J451" s="145" t="e">
        <f t="shared" si="15"/>
        <v>#DIV/0!</v>
      </c>
    </row>
    <row r="452" spans="1:10" ht="15" customHeight="1">
      <c r="A452" s="85"/>
      <c r="B452" s="85"/>
      <c r="C452" s="85">
        <v>3212</v>
      </c>
      <c r="D452" s="67" t="s">
        <v>1265</v>
      </c>
      <c r="E452" s="67"/>
      <c r="F452" s="67">
        <v>0</v>
      </c>
      <c r="G452" s="67">
        <v>0</v>
      </c>
      <c r="H452" s="67"/>
      <c r="I452" s="145" t="e">
        <f t="shared" si="14"/>
        <v>#DIV/0!</v>
      </c>
      <c r="J452" s="145" t="e">
        <f t="shared" si="15"/>
        <v>#DIV/0!</v>
      </c>
    </row>
    <row r="453" spans="1:10" ht="15" customHeight="1">
      <c r="A453" s="85"/>
      <c r="B453" s="85"/>
      <c r="C453" s="85">
        <v>3213</v>
      </c>
      <c r="D453" s="67" t="s">
        <v>1266</v>
      </c>
      <c r="E453" s="67"/>
      <c r="F453" s="67">
        <v>0</v>
      </c>
      <c r="G453" s="67">
        <v>0</v>
      </c>
      <c r="H453" s="67"/>
      <c r="I453" s="145" t="e">
        <f t="shared" si="14"/>
        <v>#DIV/0!</v>
      </c>
      <c r="J453" s="145" t="e">
        <f t="shared" si="15"/>
        <v>#DIV/0!</v>
      </c>
    </row>
    <row r="454" spans="1:10" ht="15" customHeight="1">
      <c r="A454" s="85"/>
      <c r="B454" s="85"/>
      <c r="C454" s="85">
        <v>3221</v>
      </c>
      <c r="D454" s="67" t="s">
        <v>1267</v>
      </c>
      <c r="E454" s="67"/>
      <c r="F454" s="67">
        <v>0</v>
      </c>
      <c r="G454" s="67">
        <v>0</v>
      </c>
      <c r="H454" s="67"/>
      <c r="I454" s="145" t="e">
        <f t="shared" ref="I454:I517" si="16">H454/E454*100</f>
        <v>#DIV/0!</v>
      </c>
      <c r="J454" s="145" t="e">
        <f t="shared" ref="J454:J517" si="17">H454/G454*100</f>
        <v>#DIV/0!</v>
      </c>
    </row>
    <row r="455" spans="1:10" ht="15" customHeight="1">
      <c r="A455" s="285" t="s">
        <v>1668</v>
      </c>
      <c r="B455" s="286"/>
      <c r="C455" s="286"/>
      <c r="D455" s="287"/>
      <c r="E455" s="164">
        <f>E456</f>
        <v>0</v>
      </c>
      <c r="F455" s="164">
        <f>F456</f>
        <v>0</v>
      </c>
      <c r="G455" s="164">
        <f>G456</f>
        <v>0</v>
      </c>
      <c r="H455" s="164">
        <f>H456</f>
        <v>0</v>
      </c>
      <c r="I455" s="165" t="e">
        <f t="shared" si="16"/>
        <v>#DIV/0!</v>
      </c>
      <c r="J455" s="165" t="e">
        <f t="shared" si="17"/>
        <v>#DIV/0!</v>
      </c>
    </row>
    <row r="456" spans="1:10" ht="15" customHeight="1">
      <c r="A456" s="101">
        <v>3</v>
      </c>
      <c r="B456" s="85"/>
      <c r="C456" s="41"/>
      <c r="D456" s="41" t="s">
        <v>1356</v>
      </c>
      <c r="E456" s="64">
        <f>E457+E463</f>
        <v>0</v>
      </c>
      <c r="F456" s="64">
        <f>F457+F463</f>
        <v>0</v>
      </c>
      <c r="G456" s="64">
        <f>G457+G463</f>
        <v>0</v>
      </c>
      <c r="H456" s="64">
        <f>H457+H463</f>
        <v>0</v>
      </c>
      <c r="I456" s="138" t="e">
        <f t="shared" si="16"/>
        <v>#DIV/0!</v>
      </c>
      <c r="J456" s="138" t="e">
        <f t="shared" si="17"/>
        <v>#DIV/0!</v>
      </c>
    </row>
    <row r="457" spans="1:10" ht="15" customHeight="1">
      <c r="A457" s="85"/>
      <c r="B457" s="101">
        <v>31</v>
      </c>
      <c r="C457" s="41"/>
      <c r="D457" s="41" t="s">
        <v>1318</v>
      </c>
      <c r="E457" s="64">
        <f>SUM(E458:E462)</f>
        <v>0</v>
      </c>
      <c r="F457" s="64">
        <f>SUM(F458:F462)</f>
        <v>0</v>
      </c>
      <c r="G457" s="64">
        <f>SUM(G458:G462)</f>
        <v>0</v>
      </c>
      <c r="H457" s="64">
        <f>SUM(H458:H462)</f>
        <v>0</v>
      </c>
      <c r="I457" s="138" t="e">
        <f t="shared" si="16"/>
        <v>#DIV/0!</v>
      </c>
      <c r="J457" s="138" t="e">
        <f t="shared" si="17"/>
        <v>#DIV/0!</v>
      </c>
    </row>
    <row r="458" spans="1:10" ht="15" customHeight="1">
      <c r="A458" s="85"/>
      <c r="B458" s="85"/>
      <c r="C458" s="85">
        <v>3111</v>
      </c>
      <c r="D458" s="67" t="s">
        <v>1395</v>
      </c>
      <c r="E458" s="67"/>
      <c r="F458" s="67"/>
      <c r="G458" s="67"/>
      <c r="H458" s="67"/>
      <c r="I458" s="145" t="e">
        <f t="shared" si="16"/>
        <v>#DIV/0!</v>
      </c>
      <c r="J458" s="145" t="e">
        <f t="shared" si="17"/>
        <v>#DIV/0!</v>
      </c>
    </row>
    <row r="459" spans="1:10" ht="15" customHeight="1">
      <c r="A459" s="85"/>
      <c r="B459" s="85"/>
      <c r="C459" s="85">
        <v>3112</v>
      </c>
      <c r="D459" s="67" t="s">
        <v>1470</v>
      </c>
      <c r="E459" s="67"/>
      <c r="F459" s="67"/>
      <c r="G459" s="67"/>
      <c r="H459" s="67"/>
      <c r="I459" s="145" t="e">
        <f t="shared" si="16"/>
        <v>#DIV/0!</v>
      </c>
      <c r="J459" s="145" t="e">
        <f t="shared" si="17"/>
        <v>#DIV/0!</v>
      </c>
    </row>
    <row r="460" spans="1:10" ht="15" customHeight="1">
      <c r="A460" s="85"/>
      <c r="B460" s="85"/>
      <c r="C460" s="85">
        <v>3121</v>
      </c>
      <c r="D460" s="67" t="s">
        <v>1293</v>
      </c>
      <c r="E460" s="67"/>
      <c r="F460" s="67"/>
      <c r="G460" s="67"/>
      <c r="H460" s="67"/>
      <c r="I460" s="145" t="e">
        <f t="shared" si="16"/>
        <v>#DIV/0!</v>
      </c>
      <c r="J460" s="145" t="e">
        <f t="shared" si="17"/>
        <v>#DIV/0!</v>
      </c>
    </row>
    <row r="461" spans="1:10" ht="15" customHeight="1">
      <c r="A461" s="85"/>
      <c r="B461" s="85"/>
      <c r="C461" s="85">
        <v>3132</v>
      </c>
      <c r="D461" s="67" t="s">
        <v>1354</v>
      </c>
      <c r="E461" s="67"/>
      <c r="F461" s="67"/>
      <c r="G461" s="67"/>
      <c r="H461" s="67"/>
      <c r="I461" s="145" t="e">
        <f t="shared" si="16"/>
        <v>#DIV/0!</v>
      </c>
      <c r="J461" s="145" t="e">
        <f t="shared" si="17"/>
        <v>#DIV/0!</v>
      </c>
    </row>
    <row r="462" spans="1:10" ht="15" customHeight="1">
      <c r="A462" s="85"/>
      <c r="B462" s="85"/>
      <c r="C462" s="85">
        <v>3133</v>
      </c>
      <c r="D462" s="67" t="s">
        <v>1396</v>
      </c>
      <c r="E462" s="67"/>
      <c r="F462" s="67">
        <v>0</v>
      </c>
      <c r="G462" s="67">
        <v>0</v>
      </c>
      <c r="H462" s="67"/>
      <c r="I462" s="145" t="e">
        <f t="shared" si="16"/>
        <v>#DIV/0!</v>
      </c>
      <c r="J462" s="145" t="e">
        <f t="shared" si="17"/>
        <v>#DIV/0!</v>
      </c>
    </row>
    <row r="463" spans="1:10" ht="15" customHeight="1">
      <c r="A463" s="85"/>
      <c r="B463" s="101">
        <v>32</v>
      </c>
      <c r="C463" s="85"/>
      <c r="D463" s="101" t="s">
        <v>1321</v>
      </c>
      <c r="E463" s="64">
        <f>SUM(E464:E467)</f>
        <v>0</v>
      </c>
      <c r="F463" s="64">
        <f>SUM(F464:F467)</f>
        <v>0</v>
      </c>
      <c r="G463" s="64">
        <f>SUM(G464:G467)</f>
        <v>0</v>
      </c>
      <c r="H463" s="64">
        <f>SUM(H464:H467)</f>
        <v>0</v>
      </c>
      <c r="I463" s="145" t="e">
        <f t="shared" si="16"/>
        <v>#DIV/0!</v>
      </c>
      <c r="J463" s="145" t="e">
        <f t="shared" si="17"/>
        <v>#DIV/0!</v>
      </c>
    </row>
    <row r="464" spans="1:10" ht="15" customHeight="1">
      <c r="A464" s="85"/>
      <c r="B464" s="85"/>
      <c r="C464" s="85">
        <v>3211</v>
      </c>
      <c r="D464" s="67" t="s">
        <v>1264</v>
      </c>
      <c r="E464" s="67"/>
      <c r="F464" s="67"/>
      <c r="G464" s="67"/>
      <c r="H464" s="67"/>
      <c r="I464" s="145" t="e">
        <f t="shared" si="16"/>
        <v>#DIV/0!</v>
      </c>
      <c r="J464" s="145" t="e">
        <f t="shared" si="17"/>
        <v>#DIV/0!</v>
      </c>
    </row>
    <row r="465" spans="1:10" ht="15" customHeight="1">
      <c r="A465" s="85"/>
      <c r="B465" s="85"/>
      <c r="C465" s="85">
        <v>3212</v>
      </c>
      <c r="D465" s="67" t="s">
        <v>1265</v>
      </c>
      <c r="E465" s="67"/>
      <c r="F465" s="67">
        <v>0</v>
      </c>
      <c r="G465" s="67">
        <v>0</v>
      </c>
      <c r="H465" s="67"/>
      <c r="I465" s="145" t="e">
        <f t="shared" si="16"/>
        <v>#DIV/0!</v>
      </c>
      <c r="J465" s="145" t="e">
        <f t="shared" si="17"/>
        <v>#DIV/0!</v>
      </c>
    </row>
    <row r="466" spans="1:10" ht="15" customHeight="1">
      <c r="A466" s="85"/>
      <c r="B466" s="85"/>
      <c r="C466" s="85">
        <v>3213</v>
      </c>
      <c r="D466" s="67" t="s">
        <v>1266</v>
      </c>
      <c r="E466" s="67"/>
      <c r="F466" s="67">
        <v>0</v>
      </c>
      <c r="G466" s="67">
        <v>0</v>
      </c>
      <c r="H466" s="67"/>
      <c r="I466" s="145" t="e">
        <f t="shared" si="16"/>
        <v>#DIV/0!</v>
      </c>
      <c r="J466" s="145" t="e">
        <f t="shared" si="17"/>
        <v>#DIV/0!</v>
      </c>
    </row>
    <row r="467" spans="1:10" ht="15" customHeight="1">
      <c r="A467" s="85"/>
      <c r="B467" s="85"/>
      <c r="C467" s="85">
        <v>3221</v>
      </c>
      <c r="D467" s="67" t="s">
        <v>1267</v>
      </c>
      <c r="E467" s="67"/>
      <c r="F467" s="67">
        <v>0</v>
      </c>
      <c r="G467" s="67">
        <v>0</v>
      </c>
      <c r="H467" s="67"/>
      <c r="I467" s="145" t="e">
        <f t="shared" si="16"/>
        <v>#DIV/0!</v>
      </c>
      <c r="J467" s="145" t="e">
        <f t="shared" si="17"/>
        <v>#DIV/0!</v>
      </c>
    </row>
    <row r="468" spans="1:10" ht="15" customHeight="1">
      <c r="A468" s="166" t="s">
        <v>1669</v>
      </c>
      <c r="B468" s="167"/>
      <c r="C468" s="167"/>
      <c r="D468" s="168"/>
      <c r="E468" s="164">
        <f>E469+E673</f>
        <v>0</v>
      </c>
      <c r="F468" s="164">
        <f>F469+F673</f>
        <v>0</v>
      </c>
      <c r="G468" s="164">
        <f>G469+G673</f>
        <v>0</v>
      </c>
      <c r="H468" s="164">
        <f>H469+H673</f>
        <v>0</v>
      </c>
      <c r="I468" s="165" t="e">
        <f t="shared" si="16"/>
        <v>#DIV/0!</v>
      </c>
      <c r="J468" s="165" t="e">
        <f t="shared" si="17"/>
        <v>#DIV/0!</v>
      </c>
    </row>
    <row r="469" spans="1:10" ht="15" customHeight="1">
      <c r="A469" s="101">
        <v>3</v>
      </c>
      <c r="B469" s="85"/>
      <c r="C469" s="41"/>
      <c r="D469" s="41" t="s">
        <v>1356</v>
      </c>
      <c r="E469" s="64">
        <f>E470+E476</f>
        <v>0</v>
      </c>
      <c r="F469" s="64">
        <f>F470+F476</f>
        <v>0</v>
      </c>
      <c r="G469" s="64">
        <f>G470+G476</f>
        <v>0</v>
      </c>
      <c r="H469" s="64">
        <f>H470+H476</f>
        <v>0</v>
      </c>
      <c r="I469" s="138" t="e">
        <f t="shared" si="16"/>
        <v>#DIV/0!</v>
      </c>
      <c r="J469" s="138" t="e">
        <f t="shared" si="17"/>
        <v>#DIV/0!</v>
      </c>
    </row>
    <row r="470" spans="1:10" ht="15" customHeight="1">
      <c r="A470" s="85"/>
      <c r="B470" s="101">
        <v>31</v>
      </c>
      <c r="C470" s="41"/>
      <c r="D470" s="41" t="s">
        <v>1318</v>
      </c>
      <c r="E470" s="64">
        <f>SUM(E471:E475)</f>
        <v>0</v>
      </c>
      <c r="F470" s="64">
        <f>SUM(F471:F475)</f>
        <v>0</v>
      </c>
      <c r="G470" s="64">
        <f>SUM(G471:G475)</f>
        <v>0</v>
      </c>
      <c r="H470" s="64">
        <f>SUM(H471:H475)</f>
        <v>0</v>
      </c>
      <c r="I470" s="138" t="e">
        <f t="shared" si="16"/>
        <v>#DIV/0!</v>
      </c>
      <c r="J470" s="138" t="e">
        <f t="shared" si="17"/>
        <v>#DIV/0!</v>
      </c>
    </row>
    <row r="471" spans="1:10" ht="15" customHeight="1">
      <c r="A471" s="85"/>
      <c r="B471" s="85"/>
      <c r="C471" s="85">
        <v>3111</v>
      </c>
      <c r="D471" s="67" t="s">
        <v>1395</v>
      </c>
      <c r="E471" s="67"/>
      <c r="F471" s="67"/>
      <c r="G471" s="67"/>
      <c r="H471" s="67"/>
      <c r="I471" s="145" t="e">
        <f t="shared" si="16"/>
        <v>#DIV/0!</v>
      </c>
      <c r="J471" s="145" t="e">
        <f t="shared" si="17"/>
        <v>#DIV/0!</v>
      </c>
    </row>
    <row r="472" spans="1:10" ht="15" customHeight="1">
      <c r="A472" s="85"/>
      <c r="B472" s="85"/>
      <c r="C472" s="85">
        <v>3112</v>
      </c>
      <c r="D472" s="67" t="s">
        <v>1470</v>
      </c>
      <c r="E472" s="67"/>
      <c r="F472" s="67"/>
      <c r="G472" s="67"/>
      <c r="H472" s="67"/>
      <c r="I472" s="145" t="e">
        <f t="shared" si="16"/>
        <v>#DIV/0!</v>
      </c>
      <c r="J472" s="145" t="e">
        <f t="shared" si="17"/>
        <v>#DIV/0!</v>
      </c>
    </row>
    <row r="473" spans="1:10" ht="15" customHeight="1">
      <c r="A473" s="85"/>
      <c r="B473" s="85"/>
      <c r="C473" s="85">
        <v>3121</v>
      </c>
      <c r="D473" s="67" t="s">
        <v>1293</v>
      </c>
      <c r="E473" s="67"/>
      <c r="F473" s="67"/>
      <c r="G473" s="67"/>
      <c r="H473" s="67"/>
      <c r="I473" s="145" t="e">
        <f t="shared" si="16"/>
        <v>#DIV/0!</v>
      </c>
      <c r="J473" s="145" t="e">
        <f t="shared" si="17"/>
        <v>#DIV/0!</v>
      </c>
    </row>
    <row r="474" spans="1:10" ht="15" customHeight="1">
      <c r="A474" s="85"/>
      <c r="B474" s="85"/>
      <c r="C474" s="85">
        <v>3132</v>
      </c>
      <c r="D474" s="67" t="s">
        <v>1354</v>
      </c>
      <c r="E474" s="67"/>
      <c r="F474" s="67"/>
      <c r="G474" s="67"/>
      <c r="H474" s="67"/>
      <c r="I474" s="145" t="e">
        <f t="shared" si="16"/>
        <v>#DIV/0!</v>
      </c>
      <c r="J474" s="145" t="e">
        <f t="shared" si="17"/>
        <v>#DIV/0!</v>
      </c>
    </row>
    <row r="475" spans="1:10" ht="15" customHeight="1">
      <c r="A475" s="85"/>
      <c r="B475" s="85"/>
      <c r="C475" s="85">
        <v>3133</v>
      </c>
      <c r="D475" s="67" t="s">
        <v>1396</v>
      </c>
      <c r="E475" s="67"/>
      <c r="F475" s="67">
        <v>0</v>
      </c>
      <c r="G475" s="67">
        <v>0</v>
      </c>
      <c r="H475" s="67"/>
      <c r="I475" s="145" t="e">
        <f t="shared" si="16"/>
        <v>#DIV/0!</v>
      </c>
      <c r="J475" s="145" t="e">
        <f t="shared" si="17"/>
        <v>#DIV/0!</v>
      </c>
    </row>
    <row r="476" spans="1:10" ht="15" customHeight="1">
      <c r="A476" s="85"/>
      <c r="B476" s="101">
        <v>32</v>
      </c>
      <c r="C476" s="85"/>
      <c r="D476" s="101" t="s">
        <v>1321</v>
      </c>
      <c r="E476" s="64">
        <f>SUM(E477:E486)</f>
        <v>0</v>
      </c>
      <c r="F476" s="64">
        <f>SUM(F477:F486)</f>
        <v>0</v>
      </c>
      <c r="G476" s="64">
        <f>SUM(G477:G486)</f>
        <v>0</v>
      </c>
      <c r="H476" s="64">
        <f>SUM(H477:H486)</f>
        <v>0</v>
      </c>
      <c r="I476" s="145" t="e">
        <f t="shared" si="16"/>
        <v>#DIV/0!</v>
      </c>
      <c r="J476" s="145" t="e">
        <f t="shared" si="17"/>
        <v>#DIV/0!</v>
      </c>
    </row>
    <row r="477" spans="1:10" ht="15" customHeight="1">
      <c r="A477" s="85"/>
      <c r="B477" s="85"/>
      <c r="C477" s="85">
        <v>3211</v>
      </c>
      <c r="D477" s="67" t="s">
        <v>1264</v>
      </c>
      <c r="E477" s="67"/>
      <c r="F477" s="67"/>
      <c r="G477" s="67"/>
      <c r="H477" s="67"/>
      <c r="I477" s="145" t="e">
        <f t="shared" si="16"/>
        <v>#DIV/0!</v>
      </c>
      <c r="J477" s="145" t="e">
        <f t="shared" si="17"/>
        <v>#DIV/0!</v>
      </c>
    </row>
    <row r="478" spans="1:10" ht="15" customHeight="1">
      <c r="A478" s="85"/>
      <c r="B478" s="85"/>
      <c r="C478" s="85">
        <v>3212</v>
      </c>
      <c r="D478" s="67" t="s">
        <v>1265</v>
      </c>
      <c r="E478" s="67"/>
      <c r="F478" s="67"/>
      <c r="G478" s="67"/>
      <c r="H478" s="67"/>
      <c r="I478" s="145" t="e">
        <f t="shared" si="16"/>
        <v>#DIV/0!</v>
      </c>
      <c r="J478" s="145" t="e">
        <f t="shared" si="17"/>
        <v>#DIV/0!</v>
      </c>
    </row>
    <row r="479" spans="1:10" ht="15" customHeight="1">
      <c r="A479" s="85"/>
      <c r="B479" s="85"/>
      <c r="C479" s="85">
        <v>3213</v>
      </c>
      <c r="D479" s="67" t="s">
        <v>1266</v>
      </c>
      <c r="E479" s="67"/>
      <c r="F479" s="67">
        <v>0</v>
      </c>
      <c r="G479" s="67">
        <v>0</v>
      </c>
      <c r="H479" s="67"/>
      <c r="I479" s="145" t="e">
        <f t="shared" si="16"/>
        <v>#DIV/0!</v>
      </c>
      <c r="J479" s="145" t="e">
        <f t="shared" si="17"/>
        <v>#DIV/0!</v>
      </c>
    </row>
    <row r="480" spans="1:10" ht="15" customHeight="1">
      <c r="A480" s="85"/>
      <c r="B480" s="85"/>
      <c r="C480" s="85">
        <v>3221</v>
      </c>
      <c r="D480" s="67" t="s">
        <v>1267</v>
      </c>
      <c r="E480" s="67"/>
      <c r="F480" s="67">
        <v>0</v>
      </c>
      <c r="G480" s="67">
        <v>0</v>
      </c>
      <c r="H480" s="67"/>
      <c r="I480" s="145" t="e">
        <f t="shared" si="16"/>
        <v>#DIV/0!</v>
      </c>
      <c r="J480" s="145" t="e">
        <f t="shared" si="17"/>
        <v>#DIV/0!</v>
      </c>
    </row>
    <row r="481" spans="1:10" ht="15" customHeight="1">
      <c r="A481" s="85"/>
      <c r="B481" s="85"/>
      <c r="C481" s="85">
        <v>3222</v>
      </c>
      <c r="D481" s="67" t="s">
        <v>1268</v>
      </c>
      <c r="E481" s="67"/>
      <c r="F481" s="67">
        <v>0</v>
      </c>
      <c r="G481" s="67">
        <v>0</v>
      </c>
      <c r="H481" s="67"/>
      <c r="I481" s="145" t="e">
        <f t="shared" si="16"/>
        <v>#DIV/0!</v>
      </c>
      <c r="J481" s="145" t="e">
        <f t="shared" si="17"/>
        <v>#DIV/0!</v>
      </c>
    </row>
    <row r="482" spans="1:10" ht="15" customHeight="1">
      <c r="A482" s="85"/>
      <c r="B482" s="85"/>
      <c r="C482" s="85">
        <v>3223</v>
      </c>
      <c r="D482" s="67" t="s">
        <v>1269</v>
      </c>
      <c r="E482" s="67"/>
      <c r="F482" s="67">
        <v>0</v>
      </c>
      <c r="G482" s="67">
        <v>0</v>
      </c>
      <c r="H482" s="67"/>
      <c r="I482" s="145" t="e">
        <f t="shared" si="16"/>
        <v>#DIV/0!</v>
      </c>
      <c r="J482" s="145" t="e">
        <f t="shared" si="17"/>
        <v>#DIV/0!</v>
      </c>
    </row>
    <row r="483" spans="1:10" ht="15" customHeight="1">
      <c r="A483" s="85"/>
      <c r="B483" s="85"/>
      <c r="C483" s="85">
        <v>3224</v>
      </c>
      <c r="D483" s="67" t="s">
        <v>1270</v>
      </c>
      <c r="E483" s="67"/>
      <c r="F483" s="67">
        <v>0</v>
      </c>
      <c r="G483" s="67">
        <v>0</v>
      </c>
      <c r="H483" s="67"/>
      <c r="I483" s="145" t="e">
        <f t="shared" si="16"/>
        <v>#DIV/0!</v>
      </c>
      <c r="J483" s="145" t="e">
        <f t="shared" si="17"/>
        <v>#DIV/0!</v>
      </c>
    </row>
    <row r="484" spans="1:10" ht="15" customHeight="1">
      <c r="A484" s="85"/>
      <c r="B484" s="85"/>
      <c r="C484" s="85">
        <v>3231</v>
      </c>
      <c r="D484" s="67" t="s">
        <v>1272</v>
      </c>
      <c r="E484" s="67"/>
      <c r="F484" s="67">
        <v>0</v>
      </c>
      <c r="G484" s="67">
        <v>0</v>
      </c>
      <c r="H484" s="67"/>
      <c r="I484" s="145" t="e">
        <f t="shared" si="16"/>
        <v>#DIV/0!</v>
      </c>
      <c r="J484" s="145" t="e">
        <f t="shared" si="17"/>
        <v>#DIV/0!</v>
      </c>
    </row>
    <row r="485" spans="1:10" ht="15" customHeight="1">
      <c r="A485" s="85"/>
      <c r="B485" s="85"/>
      <c r="C485" s="85">
        <v>3232</v>
      </c>
      <c r="D485" s="67" t="s">
        <v>1503</v>
      </c>
      <c r="E485" s="67">
        <v>0</v>
      </c>
      <c r="F485" s="67">
        <v>0</v>
      </c>
      <c r="G485" s="67">
        <v>0</v>
      </c>
      <c r="H485" s="67"/>
      <c r="I485" s="145" t="e">
        <f t="shared" si="16"/>
        <v>#DIV/0!</v>
      </c>
      <c r="J485" s="145" t="e">
        <f t="shared" si="17"/>
        <v>#DIV/0!</v>
      </c>
    </row>
    <row r="486" spans="1:10" ht="15" customHeight="1">
      <c r="A486" s="85"/>
      <c r="B486" s="85"/>
      <c r="C486" s="85">
        <v>3233</v>
      </c>
      <c r="D486" s="67" t="s">
        <v>1274</v>
      </c>
      <c r="E486" s="67"/>
      <c r="F486" s="67">
        <v>0</v>
      </c>
      <c r="G486" s="67">
        <v>0</v>
      </c>
      <c r="H486" s="67"/>
      <c r="I486" s="145" t="e">
        <f t="shared" si="16"/>
        <v>#DIV/0!</v>
      </c>
      <c r="J486" s="145" t="e">
        <f t="shared" si="17"/>
        <v>#DIV/0!</v>
      </c>
    </row>
    <row r="487" spans="1:10" ht="15" customHeight="1">
      <c r="A487" s="166" t="s">
        <v>1670</v>
      </c>
      <c r="B487" s="167"/>
      <c r="C487" s="167"/>
      <c r="D487" s="168"/>
      <c r="E487" s="164">
        <f>E488</f>
        <v>0</v>
      </c>
      <c r="F487" s="164">
        <f>F488</f>
        <v>0</v>
      </c>
      <c r="G487" s="164">
        <f>G488</f>
        <v>0</v>
      </c>
      <c r="H487" s="164">
        <f>H488</f>
        <v>0</v>
      </c>
      <c r="I487" s="165" t="e">
        <f t="shared" si="16"/>
        <v>#DIV/0!</v>
      </c>
      <c r="J487" s="165" t="e">
        <f t="shared" si="17"/>
        <v>#DIV/0!</v>
      </c>
    </row>
    <row r="488" spans="1:10" ht="15" customHeight="1">
      <c r="A488" s="101">
        <v>3</v>
      </c>
      <c r="B488" s="85"/>
      <c r="C488" s="41"/>
      <c r="D488" s="41" t="s">
        <v>1356</v>
      </c>
      <c r="E488" s="64">
        <f>E489+E495</f>
        <v>0</v>
      </c>
      <c r="F488" s="64">
        <f>F489+F495</f>
        <v>0</v>
      </c>
      <c r="G488" s="64">
        <f>G489+G495</f>
        <v>0</v>
      </c>
      <c r="H488" s="64">
        <f>H489+H495</f>
        <v>0</v>
      </c>
      <c r="I488" s="138" t="e">
        <f t="shared" si="16"/>
        <v>#DIV/0!</v>
      </c>
      <c r="J488" s="138" t="e">
        <f t="shared" si="17"/>
        <v>#DIV/0!</v>
      </c>
    </row>
    <row r="489" spans="1:10" ht="15" customHeight="1">
      <c r="A489" s="85"/>
      <c r="B489" s="101">
        <v>31</v>
      </c>
      <c r="C489" s="41"/>
      <c r="D489" s="41" t="s">
        <v>1318</v>
      </c>
      <c r="E489" s="64">
        <f>SUM(E490:E494)</f>
        <v>0</v>
      </c>
      <c r="F489" s="64">
        <f>SUM(F490:F494)</f>
        <v>0</v>
      </c>
      <c r="G489" s="64">
        <f>SUM(G490:G494)</f>
        <v>0</v>
      </c>
      <c r="H489" s="64">
        <f>SUM(H490:H494)</f>
        <v>0</v>
      </c>
      <c r="I489" s="138" t="e">
        <f t="shared" si="16"/>
        <v>#DIV/0!</v>
      </c>
      <c r="J489" s="138" t="e">
        <f t="shared" si="17"/>
        <v>#DIV/0!</v>
      </c>
    </row>
    <row r="490" spans="1:10" ht="15" customHeight="1">
      <c r="A490" s="85"/>
      <c r="B490" s="85"/>
      <c r="C490" s="85">
        <v>3111</v>
      </c>
      <c r="D490" s="67" t="s">
        <v>1395</v>
      </c>
      <c r="E490" s="67"/>
      <c r="F490" s="67"/>
      <c r="G490" s="67"/>
      <c r="H490" s="67"/>
      <c r="I490" s="145" t="e">
        <f t="shared" si="16"/>
        <v>#DIV/0!</v>
      </c>
      <c r="J490" s="145" t="e">
        <f t="shared" si="17"/>
        <v>#DIV/0!</v>
      </c>
    </row>
    <row r="491" spans="1:10" ht="15" customHeight="1">
      <c r="A491" s="85"/>
      <c r="B491" s="85"/>
      <c r="C491" s="85">
        <v>3112</v>
      </c>
      <c r="D491" s="67" t="s">
        <v>1470</v>
      </c>
      <c r="E491" s="67"/>
      <c r="F491" s="67"/>
      <c r="G491" s="67"/>
      <c r="H491" s="67"/>
      <c r="I491" s="145" t="e">
        <f t="shared" si="16"/>
        <v>#DIV/0!</v>
      </c>
      <c r="J491" s="145" t="e">
        <f t="shared" si="17"/>
        <v>#DIV/0!</v>
      </c>
    </row>
    <row r="492" spans="1:10" ht="15" customHeight="1">
      <c r="A492" s="85"/>
      <c r="B492" s="85"/>
      <c r="C492" s="85">
        <v>3121</v>
      </c>
      <c r="D492" s="67" t="s">
        <v>1293</v>
      </c>
      <c r="E492" s="67"/>
      <c r="F492" s="67"/>
      <c r="G492" s="67"/>
      <c r="H492" s="67"/>
      <c r="I492" s="145" t="e">
        <f t="shared" si="16"/>
        <v>#DIV/0!</v>
      </c>
      <c r="J492" s="145" t="e">
        <f t="shared" si="17"/>
        <v>#DIV/0!</v>
      </c>
    </row>
    <row r="493" spans="1:10" ht="15" customHeight="1">
      <c r="A493" s="85"/>
      <c r="B493" s="85"/>
      <c r="C493" s="85">
        <v>3132</v>
      </c>
      <c r="D493" s="67" t="s">
        <v>1354</v>
      </c>
      <c r="E493" s="67"/>
      <c r="F493" s="67"/>
      <c r="G493" s="67"/>
      <c r="H493" s="67"/>
      <c r="I493" s="145" t="e">
        <f t="shared" si="16"/>
        <v>#DIV/0!</v>
      </c>
      <c r="J493" s="145" t="e">
        <f t="shared" si="17"/>
        <v>#DIV/0!</v>
      </c>
    </row>
    <row r="494" spans="1:10" ht="15" customHeight="1">
      <c r="A494" s="85"/>
      <c r="B494" s="85"/>
      <c r="C494" s="85">
        <v>3133</v>
      </c>
      <c r="D494" s="67" t="s">
        <v>1396</v>
      </c>
      <c r="E494" s="67"/>
      <c r="F494" s="67">
        <v>0</v>
      </c>
      <c r="G494" s="67">
        <v>0</v>
      </c>
      <c r="H494" s="67"/>
      <c r="I494" s="145" t="e">
        <f t="shared" si="16"/>
        <v>#DIV/0!</v>
      </c>
      <c r="J494" s="145" t="e">
        <f t="shared" si="17"/>
        <v>#DIV/0!</v>
      </c>
    </row>
    <row r="495" spans="1:10" ht="15" customHeight="1">
      <c r="A495" s="85"/>
      <c r="B495" s="101">
        <v>32</v>
      </c>
      <c r="C495" s="85"/>
      <c r="D495" s="101" t="s">
        <v>1321</v>
      </c>
      <c r="E495" s="64">
        <f>SUM(E496:E505)</f>
        <v>0</v>
      </c>
      <c r="F495" s="64">
        <f>SUM(F496:F505)</f>
        <v>0</v>
      </c>
      <c r="G495" s="64">
        <f>SUM(G496:G505)</f>
        <v>0</v>
      </c>
      <c r="H495" s="64">
        <f>SUM(H496:H505)</f>
        <v>0</v>
      </c>
      <c r="I495" s="145" t="e">
        <f t="shared" si="16"/>
        <v>#DIV/0!</v>
      </c>
      <c r="J495" s="145" t="e">
        <f t="shared" si="17"/>
        <v>#DIV/0!</v>
      </c>
    </row>
    <row r="496" spans="1:10" ht="15" customHeight="1">
      <c r="A496" s="85"/>
      <c r="B496" s="85"/>
      <c r="C496" s="85">
        <v>3211</v>
      </c>
      <c r="D496" s="67" t="s">
        <v>1264</v>
      </c>
      <c r="E496" s="67"/>
      <c r="F496" s="67"/>
      <c r="G496" s="67"/>
      <c r="H496" s="67"/>
      <c r="I496" s="145" t="e">
        <f t="shared" si="16"/>
        <v>#DIV/0!</v>
      </c>
      <c r="J496" s="145" t="e">
        <f t="shared" si="17"/>
        <v>#DIV/0!</v>
      </c>
    </row>
    <row r="497" spans="1:10" ht="15" customHeight="1">
      <c r="A497" s="85"/>
      <c r="B497" s="85"/>
      <c r="C497" s="85">
        <v>3212</v>
      </c>
      <c r="D497" s="67" t="s">
        <v>1265</v>
      </c>
      <c r="E497" s="67"/>
      <c r="F497" s="67"/>
      <c r="G497" s="67"/>
      <c r="H497" s="67"/>
      <c r="I497" s="145" t="e">
        <f t="shared" si="16"/>
        <v>#DIV/0!</v>
      </c>
      <c r="J497" s="145" t="e">
        <f t="shared" si="17"/>
        <v>#DIV/0!</v>
      </c>
    </row>
    <row r="498" spans="1:10" ht="15" customHeight="1">
      <c r="A498" s="85"/>
      <c r="B498" s="85"/>
      <c r="C498" s="85">
        <v>3213</v>
      </c>
      <c r="D498" s="67" t="s">
        <v>1266</v>
      </c>
      <c r="E498" s="67"/>
      <c r="F498" s="67">
        <v>0</v>
      </c>
      <c r="G498" s="67">
        <v>0</v>
      </c>
      <c r="H498" s="67"/>
      <c r="I498" s="145" t="e">
        <f t="shared" si="16"/>
        <v>#DIV/0!</v>
      </c>
      <c r="J498" s="145" t="e">
        <f t="shared" si="17"/>
        <v>#DIV/0!</v>
      </c>
    </row>
    <row r="499" spans="1:10" ht="15" customHeight="1">
      <c r="A499" s="85"/>
      <c r="B499" s="85"/>
      <c r="C499" s="85">
        <v>3221</v>
      </c>
      <c r="D499" s="67" t="s">
        <v>1267</v>
      </c>
      <c r="E499" s="67"/>
      <c r="F499" s="67">
        <v>0</v>
      </c>
      <c r="G499" s="67">
        <v>0</v>
      </c>
      <c r="H499" s="67"/>
      <c r="I499" s="145" t="e">
        <f t="shared" si="16"/>
        <v>#DIV/0!</v>
      </c>
      <c r="J499" s="145" t="e">
        <f t="shared" si="17"/>
        <v>#DIV/0!</v>
      </c>
    </row>
    <row r="500" spans="1:10" ht="15" customHeight="1">
      <c r="A500" s="85"/>
      <c r="B500" s="85"/>
      <c r="C500" s="85">
        <v>3222</v>
      </c>
      <c r="D500" s="67" t="s">
        <v>1268</v>
      </c>
      <c r="E500" s="67"/>
      <c r="F500" s="67">
        <v>0</v>
      </c>
      <c r="G500" s="67">
        <v>0</v>
      </c>
      <c r="H500" s="67"/>
      <c r="I500" s="145" t="e">
        <f t="shared" si="16"/>
        <v>#DIV/0!</v>
      </c>
      <c r="J500" s="145" t="e">
        <f t="shared" si="17"/>
        <v>#DIV/0!</v>
      </c>
    </row>
    <row r="501" spans="1:10" ht="15" customHeight="1">
      <c r="A501" s="85"/>
      <c r="B501" s="85"/>
      <c r="C501" s="85">
        <v>3223</v>
      </c>
      <c r="D501" s="67" t="s">
        <v>1269</v>
      </c>
      <c r="E501" s="67"/>
      <c r="F501" s="67">
        <v>0</v>
      </c>
      <c r="G501" s="67">
        <v>0</v>
      </c>
      <c r="H501" s="67"/>
      <c r="I501" s="145" t="e">
        <f t="shared" si="16"/>
        <v>#DIV/0!</v>
      </c>
      <c r="J501" s="145" t="e">
        <f t="shared" si="17"/>
        <v>#DIV/0!</v>
      </c>
    </row>
    <row r="502" spans="1:10" ht="15" customHeight="1">
      <c r="A502" s="85"/>
      <c r="B502" s="85"/>
      <c r="C502" s="85">
        <v>3224</v>
      </c>
      <c r="D502" s="67" t="s">
        <v>1270</v>
      </c>
      <c r="E502" s="67"/>
      <c r="F502" s="67">
        <v>0</v>
      </c>
      <c r="G502" s="67">
        <v>0</v>
      </c>
      <c r="H502" s="67"/>
      <c r="I502" s="145" t="e">
        <f t="shared" si="16"/>
        <v>#DIV/0!</v>
      </c>
      <c r="J502" s="145" t="e">
        <f t="shared" si="17"/>
        <v>#DIV/0!</v>
      </c>
    </row>
    <row r="503" spans="1:10" ht="15" customHeight="1">
      <c r="A503" s="85"/>
      <c r="B503" s="85"/>
      <c r="C503" s="85">
        <v>3231</v>
      </c>
      <c r="D503" s="67" t="s">
        <v>1272</v>
      </c>
      <c r="E503" s="67"/>
      <c r="F503" s="67">
        <v>0</v>
      </c>
      <c r="G503" s="67">
        <v>0</v>
      </c>
      <c r="H503" s="67"/>
      <c r="I503" s="145" t="e">
        <f t="shared" si="16"/>
        <v>#DIV/0!</v>
      </c>
      <c r="J503" s="145" t="e">
        <f t="shared" si="17"/>
        <v>#DIV/0!</v>
      </c>
    </row>
    <row r="504" spans="1:10" ht="15" customHeight="1">
      <c r="A504" s="85"/>
      <c r="B504" s="85"/>
      <c r="C504" s="85">
        <v>3232</v>
      </c>
      <c r="D504" s="67" t="s">
        <v>1503</v>
      </c>
      <c r="E504" s="67">
        <v>0</v>
      </c>
      <c r="F504" s="67">
        <v>0</v>
      </c>
      <c r="G504" s="67">
        <v>0</v>
      </c>
      <c r="H504" s="67"/>
      <c r="I504" s="145" t="e">
        <f t="shared" si="16"/>
        <v>#DIV/0!</v>
      </c>
      <c r="J504" s="145" t="e">
        <f t="shared" si="17"/>
        <v>#DIV/0!</v>
      </c>
    </row>
    <row r="505" spans="1:10" ht="15" customHeight="1">
      <c r="A505" s="85"/>
      <c r="B505" s="85"/>
      <c r="C505" s="85">
        <v>3233</v>
      </c>
      <c r="D505" s="67" t="s">
        <v>1274</v>
      </c>
      <c r="E505" s="67"/>
      <c r="F505" s="67">
        <v>0</v>
      </c>
      <c r="G505" s="67">
        <v>0</v>
      </c>
      <c r="H505" s="67"/>
      <c r="I505" s="145" t="e">
        <f t="shared" si="16"/>
        <v>#DIV/0!</v>
      </c>
      <c r="J505" s="145" t="e">
        <f t="shared" si="17"/>
        <v>#DIV/0!</v>
      </c>
    </row>
    <row r="506" spans="1:10" ht="15" customHeight="1">
      <c r="A506" s="166" t="s">
        <v>1671</v>
      </c>
      <c r="B506" s="167"/>
      <c r="C506" s="167"/>
      <c r="D506" s="168"/>
      <c r="E506" s="164">
        <f>E507+E667</f>
        <v>0</v>
      </c>
      <c r="F506" s="164">
        <f>F507+F667</f>
        <v>0</v>
      </c>
      <c r="G506" s="164">
        <f>G507+G667</f>
        <v>0</v>
      </c>
      <c r="H506" s="164">
        <f>H507+H667</f>
        <v>0</v>
      </c>
      <c r="I506" s="165" t="e">
        <f t="shared" si="16"/>
        <v>#DIV/0!</v>
      </c>
      <c r="J506" s="165" t="e">
        <f t="shared" si="17"/>
        <v>#DIV/0!</v>
      </c>
    </row>
    <row r="507" spans="1:10" ht="15" customHeight="1">
      <c r="A507" s="101">
        <v>3</v>
      </c>
      <c r="B507" s="85"/>
      <c r="C507" s="41"/>
      <c r="D507" s="41" t="s">
        <v>1356</v>
      </c>
      <c r="E507" s="64">
        <f>E508+E514</f>
        <v>0</v>
      </c>
      <c r="F507" s="64">
        <f>F508+F514</f>
        <v>0</v>
      </c>
      <c r="G507" s="64">
        <f>G508+G514</f>
        <v>0</v>
      </c>
      <c r="H507" s="64">
        <f>H508+H514</f>
        <v>0</v>
      </c>
      <c r="I507" s="138" t="e">
        <f t="shared" si="16"/>
        <v>#DIV/0!</v>
      </c>
      <c r="J507" s="138" t="e">
        <f t="shared" si="17"/>
        <v>#DIV/0!</v>
      </c>
    </row>
    <row r="508" spans="1:10" ht="15" customHeight="1">
      <c r="A508" s="85"/>
      <c r="B508" s="101">
        <v>31</v>
      </c>
      <c r="C508" s="41"/>
      <c r="D508" s="41" t="s">
        <v>1318</v>
      </c>
      <c r="E508" s="64">
        <f>SUM(E509:E513)</f>
        <v>0</v>
      </c>
      <c r="F508" s="64">
        <f>SUM(F509:F513)</f>
        <v>0</v>
      </c>
      <c r="G508" s="64">
        <f>SUM(G509:G513)</f>
        <v>0</v>
      </c>
      <c r="H508" s="64">
        <f>SUM(H509:H513)</f>
        <v>0</v>
      </c>
      <c r="I508" s="138" t="e">
        <f t="shared" si="16"/>
        <v>#DIV/0!</v>
      </c>
      <c r="J508" s="138" t="e">
        <f t="shared" si="17"/>
        <v>#DIV/0!</v>
      </c>
    </row>
    <row r="509" spans="1:10" ht="15" customHeight="1">
      <c r="A509" s="85"/>
      <c r="B509" s="85"/>
      <c r="C509" s="85">
        <v>3111</v>
      </c>
      <c r="D509" s="67" t="s">
        <v>1395</v>
      </c>
      <c r="E509" s="67"/>
      <c r="F509" s="67"/>
      <c r="G509" s="67"/>
      <c r="H509" s="67"/>
      <c r="I509" s="145" t="e">
        <f t="shared" si="16"/>
        <v>#DIV/0!</v>
      </c>
      <c r="J509" s="145" t="e">
        <f t="shared" si="17"/>
        <v>#DIV/0!</v>
      </c>
    </row>
    <row r="510" spans="1:10" ht="15" customHeight="1">
      <c r="A510" s="85"/>
      <c r="B510" s="85"/>
      <c r="C510" s="85">
        <v>3112</v>
      </c>
      <c r="D510" s="67" t="s">
        <v>1470</v>
      </c>
      <c r="E510" s="67"/>
      <c r="F510" s="67"/>
      <c r="G510" s="67"/>
      <c r="H510" s="67"/>
      <c r="I510" s="145" t="e">
        <f t="shared" si="16"/>
        <v>#DIV/0!</v>
      </c>
      <c r="J510" s="145" t="e">
        <f t="shared" si="17"/>
        <v>#DIV/0!</v>
      </c>
    </row>
    <row r="511" spans="1:10" ht="15" customHeight="1">
      <c r="A511" s="85"/>
      <c r="B511" s="85"/>
      <c r="C511" s="85">
        <v>3121</v>
      </c>
      <c r="D511" s="67" t="s">
        <v>1293</v>
      </c>
      <c r="E511" s="67"/>
      <c r="F511" s="67"/>
      <c r="G511" s="67"/>
      <c r="H511" s="67"/>
      <c r="I511" s="145" t="e">
        <f t="shared" si="16"/>
        <v>#DIV/0!</v>
      </c>
      <c r="J511" s="145" t="e">
        <f t="shared" si="17"/>
        <v>#DIV/0!</v>
      </c>
    </row>
    <row r="512" spans="1:10" ht="15" customHeight="1">
      <c r="A512" s="85"/>
      <c r="B512" s="85"/>
      <c r="C512" s="85">
        <v>3132</v>
      </c>
      <c r="D512" s="67" t="s">
        <v>1354</v>
      </c>
      <c r="E512" s="67"/>
      <c r="F512" s="67"/>
      <c r="G512" s="67"/>
      <c r="H512" s="67"/>
      <c r="I512" s="145" t="e">
        <f t="shared" si="16"/>
        <v>#DIV/0!</v>
      </c>
      <c r="J512" s="145" t="e">
        <f t="shared" si="17"/>
        <v>#DIV/0!</v>
      </c>
    </row>
    <row r="513" spans="1:10" ht="15" customHeight="1">
      <c r="A513" s="85"/>
      <c r="B513" s="85"/>
      <c r="C513" s="85">
        <v>3133</v>
      </c>
      <c r="D513" s="67" t="s">
        <v>1396</v>
      </c>
      <c r="E513" s="67"/>
      <c r="F513" s="67">
        <v>0</v>
      </c>
      <c r="G513" s="67">
        <v>0</v>
      </c>
      <c r="H513" s="67"/>
      <c r="I513" s="145" t="e">
        <f t="shared" si="16"/>
        <v>#DIV/0!</v>
      </c>
      <c r="J513" s="145" t="e">
        <f t="shared" si="17"/>
        <v>#DIV/0!</v>
      </c>
    </row>
    <row r="514" spans="1:10" ht="15" customHeight="1">
      <c r="A514" s="85"/>
      <c r="B514" s="101">
        <v>32</v>
      </c>
      <c r="C514" s="85"/>
      <c r="D514" s="101" t="s">
        <v>1321</v>
      </c>
      <c r="E514" s="64">
        <f>SUM(E515:E530)</f>
        <v>0</v>
      </c>
      <c r="F514" s="64">
        <f>SUM(F515:F530)</f>
        <v>0</v>
      </c>
      <c r="G514" s="64">
        <f>SUM(G515:G530)</f>
        <v>0</v>
      </c>
      <c r="H514" s="64">
        <f>SUM(H515:H530)</f>
        <v>0</v>
      </c>
      <c r="I514" s="145" t="e">
        <f t="shared" si="16"/>
        <v>#DIV/0!</v>
      </c>
      <c r="J514" s="145" t="e">
        <f t="shared" si="17"/>
        <v>#DIV/0!</v>
      </c>
    </row>
    <row r="515" spans="1:10" ht="15" customHeight="1">
      <c r="A515" s="85"/>
      <c r="B515" s="85"/>
      <c r="C515" s="85">
        <v>3211</v>
      </c>
      <c r="D515" s="67" t="s">
        <v>1264</v>
      </c>
      <c r="E515" s="67"/>
      <c r="F515" s="67"/>
      <c r="G515" s="67"/>
      <c r="H515" s="67"/>
      <c r="I515" s="145" t="e">
        <f t="shared" si="16"/>
        <v>#DIV/0!</v>
      </c>
      <c r="J515" s="145" t="e">
        <f t="shared" si="17"/>
        <v>#DIV/0!</v>
      </c>
    </row>
    <row r="516" spans="1:10" ht="15" customHeight="1">
      <c r="A516" s="85"/>
      <c r="B516" s="85"/>
      <c r="C516" s="85">
        <v>3212</v>
      </c>
      <c r="D516" s="67" t="s">
        <v>1265</v>
      </c>
      <c r="E516" s="67"/>
      <c r="F516" s="67"/>
      <c r="G516" s="67"/>
      <c r="H516" s="67"/>
      <c r="I516" s="145" t="e">
        <f t="shared" si="16"/>
        <v>#DIV/0!</v>
      </c>
      <c r="J516" s="145" t="e">
        <f t="shared" si="17"/>
        <v>#DIV/0!</v>
      </c>
    </row>
    <row r="517" spans="1:10" ht="15" customHeight="1">
      <c r="A517" s="85"/>
      <c r="B517" s="85"/>
      <c r="C517" s="85">
        <v>3213</v>
      </c>
      <c r="D517" s="67" t="s">
        <v>1266</v>
      </c>
      <c r="E517" s="67"/>
      <c r="F517" s="67">
        <v>0</v>
      </c>
      <c r="G517" s="67">
        <v>0</v>
      </c>
      <c r="H517" s="67"/>
      <c r="I517" s="145" t="e">
        <f t="shared" si="16"/>
        <v>#DIV/0!</v>
      </c>
      <c r="J517" s="145" t="e">
        <f t="shared" si="17"/>
        <v>#DIV/0!</v>
      </c>
    </row>
    <row r="518" spans="1:10" ht="15" customHeight="1">
      <c r="A518" s="85"/>
      <c r="B518" s="85"/>
      <c r="C518" s="85">
        <v>3221</v>
      </c>
      <c r="D518" s="67" t="s">
        <v>1267</v>
      </c>
      <c r="E518" s="67"/>
      <c r="F518" s="67">
        <v>0</v>
      </c>
      <c r="G518" s="67">
        <v>0</v>
      </c>
      <c r="H518" s="67"/>
      <c r="I518" s="145" t="e">
        <f t="shared" ref="I518:I581" si="18">H518/E518*100</f>
        <v>#DIV/0!</v>
      </c>
      <c r="J518" s="145" t="e">
        <f t="shared" ref="J518:J581" si="19">H518/G518*100</f>
        <v>#DIV/0!</v>
      </c>
    </row>
    <row r="519" spans="1:10" ht="15" customHeight="1">
      <c r="A519" s="85"/>
      <c r="B519" s="85"/>
      <c r="C519" s="85">
        <v>3222</v>
      </c>
      <c r="D519" s="67" t="s">
        <v>1268</v>
      </c>
      <c r="E519" s="67"/>
      <c r="F519" s="67">
        <v>0</v>
      </c>
      <c r="G519" s="67">
        <v>0</v>
      </c>
      <c r="H519" s="67"/>
      <c r="I519" s="145" t="e">
        <f t="shared" si="18"/>
        <v>#DIV/0!</v>
      </c>
      <c r="J519" s="145" t="e">
        <f t="shared" si="19"/>
        <v>#DIV/0!</v>
      </c>
    </row>
    <row r="520" spans="1:10" ht="15" customHeight="1">
      <c r="A520" s="85"/>
      <c r="B520" s="85"/>
      <c r="C520" s="85">
        <v>3223</v>
      </c>
      <c r="D520" s="67" t="s">
        <v>1269</v>
      </c>
      <c r="E520" s="67"/>
      <c r="F520" s="67">
        <v>0</v>
      </c>
      <c r="G520" s="67">
        <v>0</v>
      </c>
      <c r="H520" s="67"/>
      <c r="I520" s="145" t="e">
        <f t="shared" si="18"/>
        <v>#DIV/0!</v>
      </c>
      <c r="J520" s="145" t="e">
        <f t="shared" si="19"/>
        <v>#DIV/0!</v>
      </c>
    </row>
    <row r="521" spans="1:10" ht="15" customHeight="1">
      <c r="A521" s="85"/>
      <c r="B521" s="85"/>
      <c r="C521" s="85">
        <v>3224</v>
      </c>
      <c r="D521" s="67" t="s">
        <v>1270</v>
      </c>
      <c r="E521" s="67"/>
      <c r="F521" s="67">
        <v>0</v>
      </c>
      <c r="G521" s="67">
        <v>0</v>
      </c>
      <c r="H521" s="67"/>
      <c r="I521" s="145" t="e">
        <f t="shared" si="18"/>
        <v>#DIV/0!</v>
      </c>
      <c r="J521" s="145" t="e">
        <f t="shared" si="19"/>
        <v>#DIV/0!</v>
      </c>
    </row>
    <row r="522" spans="1:10" ht="15" customHeight="1">
      <c r="A522" s="85"/>
      <c r="B522" s="85"/>
      <c r="C522" s="85">
        <v>3231</v>
      </c>
      <c r="D522" s="67" t="s">
        <v>1272</v>
      </c>
      <c r="E522" s="67"/>
      <c r="F522" s="67">
        <v>0</v>
      </c>
      <c r="G522" s="67">
        <v>0</v>
      </c>
      <c r="H522" s="67"/>
      <c r="I522" s="145" t="e">
        <f t="shared" si="18"/>
        <v>#DIV/0!</v>
      </c>
      <c r="J522" s="145" t="e">
        <f t="shared" si="19"/>
        <v>#DIV/0!</v>
      </c>
    </row>
    <row r="523" spans="1:10" ht="15" customHeight="1">
      <c r="A523" s="85"/>
      <c r="B523" s="85"/>
      <c r="C523" s="85">
        <v>3232</v>
      </c>
      <c r="D523" s="67" t="s">
        <v>1503</v>
      </c>
      <c r="E523" s="67">
        <v>0</v>
      </c>
      <c r="F523" s="67">
        <v>0</v>
      </c>
      <c r="G523" s="67">
        <v>0</v>
      </c>
      <c r="H523" s="67"/>
      <c r="I523" s="145" t="e">
        <f t="shared" si="18"/>
        <v>#DIV/0!</v>
      </c>
      <c r="J523" s="145" t="e">
        <f t="shared" si="19"/>
        <v>#DIV/0!</v>
      </c>
    </row>
    <row r="524" spans="1:10" ht="15" customHeight="1">
      <c r="A524" s="85"/>
      <c r="B524" s="85"/>
      <c r="C524" s="85">
        <v>3233</v>
      </c>
      <c r="D524" s="67" t="s">
        <v>1274</v>
      </c>
      <c r="E524" s="67"/>
      <c r="F524" s="67">
        <v>0</v>
      </c>
      <c r="G524" s="67">
        <v>0</v>
      </c>
      <c r="H524" s="67"/>
      <c r="I524" s="145" t="e">
        <f t="shared" si="18"/>
        <v>#DIV/0!</v>
      </c>
      <c r="J524" s="145" t="e">
        <f t="shared" si="19"/>
        <v>#DIV/0!</v>
      </c>
    </row>
    <row r="525" spans="1:10" ht="15" customHeight="1">
      <c r="A525" s="85"/>
      <c r="B525" s="85"/>
      <c r="C525" s="85">
        <v>3234</v>
      </c>
      <c r="D525" s="67" t="s">
        <v>1275</v>
      </c>
      <c r="E525" s="67"/>
      <c r="F525" s="67">
        <v>0</v>
      </c>
      <c r="G525" s="67">
        <v>0</v>
      </c>
      <c r="H525" s="67"/>
      <c r="I525" s="145" t="e">
        <f t="shared" si="18"/>
        <v>#DIV/0!</v>
      </c>
      <c r="J525" s="145" t="e">
        <f t="shared" si="19"/>
        <v>#DIV/0!</v>
      </c>
    </row>
    <row r="526" spans="1:10" ht="15" customHeight="1">
      <c r="A526" s="85"/>
      <c r="B526" s="85"/>
      <c r="C526" s="85">
        <v>3235</v>
      </c>
      <c r="D526" s="67" t="s">
        <v>1276</v>
      </c>
      <c r="E526" s="67"/>
      <c r="F526" s="67">
        <v>0</v>
      </c>
      <c r="G526" s="67">
        <v>0</v>
      </c>
      <c r="H526" s="67"/>
      <c r="I526" s="145" t="e">
        <f t="shared" si="18"/>
        <v>#DIV/0!</v>
      </c>
      <c r="J526" s="145" t="e">
        <f t="shared" si="19"/>
        <v>#DIV/0!</v>
      </c>
    </row>
    <row r="527" spans="1:10" ht="15" customHeight="1">
      <c r="A527" s="85"/>
      <c r="B527" s="85"/>
      <c r="C527" s="85">
        <v>3237</v>
      </c>
      <c r="D527" s="67" t="s">
        <v>1278</v>
      </c>
      <c r="E527" s="67"/>
      <c r="F527" s="67"/>
      <c r="G527" s="67"/>
      <c r="H527" s="67"/>
      <c r="I527" s="145" t="e">
        <f t="shared" si="18"/>
        <v>#DIV/0!</v>
      </c>
      <c r="J527" s="145" t="e">
        <f t="shared" si="19"/>
        <v>#DIV/0!</v>
      </c>
    </row>
    <row r="528" spans="1:10" ht="15" customHeight="1">
      <c r="A528" s="85"/>
      <c r="B528" s="85"/>
      <c r="C528" s="85">
        <v>3239</v>
      </c>
      <c r="D528" s="67" t="s">
        <v>1280</v>
      </c>
      <c r="E528" s="67"/>
      <c r="F528" s="67">
        <v>0</v>
      </c>
      <c r="G528" s="67">
        <v>0</v>
      </c>
      <c r="H528" s="67"/>
      <c r="I528" s="145" t="e">
        <f t="shared" si="18"/>
        <v>#DIV/0!</v>
      </c>
      <c r="J528" s="145" t="e">
        <f t="shared" si="19"/>
        <v>#DIV/0!</v>
      </c>
    </row>
    <row r="529" spans="1:11" ht="15" customHeight="1">
      <c r="A529" s="85"/>
      <c r="B529" s="85"/>
      <c r="C529" s="85">
        <v>3293</v>
      </c>
      <c r="D529" s="67" t="s">
        <v>1297</v>
      </c>
      <c r="E529" s="67"/>
      <c r="F529" s="67"/>
      <c r="G529" s="67"/>
      <c r="H529" s="67"/>
      <c r="I529" s="145" t="e">
        <f t="shared" si="18"/>
        <v>#DIV/0!</v>
      </c>
      <c r="J529" s="145" t="e">
        <f t="shared" si="19"/>
        <v>#DIV/0!</v>
      </c>
    </row>
    <row r="530" spans="1:11" ht="15" customHeight="1">
      <c r="A530" s="85"/>
      <c r="B530" s="85"/>
      <c r="C530" s="85">
        <v>3295</v>
      </c>
      <c r="D530" s="67" t="s">
        <v>1284</v>
      </c>
      <c r="E530" s="67"/>
      <c r="F530" s="67">
        <v>0</v>
      </c>
      <c r="G530" s="67">
        <v>0</v>
      </c>
      <c r="H530" s="67"/>
      <c r="I530" s="145" t="e">
        <f t="shared" si="18"/>
        <v>#DIV/0!</v>
      </c>
      <c r="J530" s="145" t="e">
        <f t="shared" si="19"/>
        <v>#DIV/0!</v>
      </c>
    </row>
    <row r="531" spans="1:11" ht="15" customHeight="1">
      <c r="A531" s="288" t="s">
        <v>1636</v>
      </c>
      <c r="B531" s="289"/>
      <c r="C531" s="289"/>
      <c r="D531" s="290"/>
      <c r="E531" s="164">
        <f t="shared" ref="E531:H532" si="20">E532</f>
        <v>0</v>
      </c>
      <c r="F531" s="164">
        <f t="shared" si="20"/>
        <v>0</v>
      </c>
      <c r="G531" s="164">
        <f t="shared" si="20"/>
        <v>0</v>
      </c>
      <c r="H531" s="164">
        <f t="shared" si="20"/>
        <v>0</v>
      </c>
      <c r="I531" s="165" t="e">
        <f t="shared" si="18"/>
        <v>#DIV/0!</v>
      </c>
      <c r="J531" s="165" t="e">
        <f t="shared" si="19"/>
        <v>#DIV/0!</v>
      </c>
    </row>
    <row r="532" spans="1:11" ht="15" customHeight="1">
      <c r="A532" s="101">
        <v>3</v>
      </c>
      <c r="B532" s="85"/>
      <c r="C532" s="41"/>
      <c r="D532" s="41" t="s">
        <v>1356</v>
      </c>
      <c r="E532" s="64">
        <f t="shared" si="20"/>
        <v>0</v>
      </c>
      <c r="F532" s="64">
        <f t="shared" si="20"/>
        <v>0</v>
      </c>
      <c r="G532" s="64">
        <f t="shared" si="20"/>
        <v>0</v>
      </c>
      <c r="H532" s="64">
        <f t="shared" si="20"/>
        <v>0</v>
      </c>
      <c r="I532" s="138" t="e">
        <f t="shared" si="18"/>
        <v>#DIV/0!</v>
      </c>
      <c r="J532" s="138" t="e">
        <f t="shared" si="19"/>
        <v>#DIV/0!</v>
      </c>
    </row>
    <row r="533" spans="1:11" ht="15" customHeight="1">
      <c r="A533" s="85"/>
      <c r="B533" s="101">
        <v>31</v>
      </c>
      <c r="C533" s="41"/>
      <c r="D533" s="41" t="s">
        <v>1318</v>
      </c>
      <c r="E533" s="64">
        <f>SUM(E534:E538)</f>
        <v>0</v>
      </c>
      <c r="F533" s="64">
        <f>SUM(F534:F538)</f>
        <v>0</v>
      </c>
      <c r="G533" s="64">
        <f>SUM(G534:G538)</f>
        <v>0</v>
      </c>
      <c r="H533" s="64">
        <f>SUM(H534:H538)</f>
        <v>0</v>
      </c>
      <c r="I533" s="138" t="e">
        <f t="shared" si="18"/>
        <v>#DIV/0!</v>
      </c>
      <c r="J533" s="138" t="e">
        <f t="shared" si="19"/>
        <v>#DIV/0!</v>
      </c>
    </row>
    <row r="534" spans="1:11" ht="15.6" customHeight="1">
      <c r="A534" s="85"/>
      <c r="B534" s="85"/>
      <c r="C534" s="85">
        <v>3111</v>
      </c>
      <c r="D534" s="67" t="s">
        <v>1395</v>
      </c>
      <c r="E534" s="67"/>
      <c r="F534" s="67"/>
      <c r="G534" s="67"/>
      <c r="H534" s="67"/>
      <c r="I534" s="145" t="e">
        <f t="shared" si="18"/>
        <v>#DIV/0!</v>
      </c>
      <c r="J534" s="145" t="e">
        <f t="shared" si="19"/>
        <v>#DIV/0!</v>
      </c>
    </row>
    <row r="535" spans="1:11" ht="15" customHeight="1">
      <c r="A535" s="85"/>
      <c r="B535" s="85"/>
      <c r="C535" s="85">
        <v>3112</v>
      </c>
      <c r="D535" s="67" t="s">
        <v>1470</v>
      </c>
      <c r="E535" s="67"/>
      <c r="F535" s="67"/>
      <c r="G535" s="67"/>
      <c r="H535" s="67"/>
      <c r="I535" s="145" t="e">
        <f t="shared" si="18"/>
        <v>#DIV/0!</v>
      </c>
      <c r="J535" s="145" t="e">
        <f t="shared" si="19"/>
        <v>#DIV/0!</v>
      </c>
    </row>
    <row r="536" spans="1:11" ht="15" customHeight="1">
      <c r="A536" s="85"/>
      <c r="B536" s="85"/>
      <c r="C536" s="85">
        <v>3121</v>
      </c>
      <c r="D536" s="67" t="s">
        <v>1293</v>
      </c>
      <c r="E536" s="67"/>
      <c r="F536" s="67"/>
      <c r="G536" s="67"/>
      <c r="H536" s="67"/>
      <c r="I536" s="145" t="e">
        <f t="shared" si="18"/>
        <v>#DIV/0!</v>
      </c>
      <c r="J536" s="145" t="e">
        <f t="shared" si="19"/>
        <v>#DIV/0!</v>
      </c>
    </row>
    <row r="537" spans="1:11" ht="15" customHeight="1">
      <c r="A537" s="85"/>
      <c r="B537" s="85"/>
      <c r="C537" s="85">
        <v>3132</v>
      </c>
      <c r="D537" s="67" t="s">
        <v>1354</v>
      </c>
      <c r="E537" s="67"/>
      <c r="F537" s="67"/>
      <c r="G537" s="67"/>
      <c r="H537" s="67"/>
      <c r="I537" s="145" t="e">
        <f t="shared" si="18"/>
        <v>#DIV/0!</v>
      </c>
      <c r="J537" s="145" t="e">
        <f t="shared" si="19"/>
        <v>#DIV/0!</v>
      </c>
    </row>
    <row r="538" spans="1:11" ht="15" customHeight="1">
      <c r="A538" s="85"/>
      <c r="B538" s="85"/>
      <c r="C538" s="85">
        <v>3133</v>
      </c>
      <c r="D538" s="67" t="s">
        <v>1396</v>
      </c>
      <c r="E538" s="67"/>
      <c r="F538" s="67">
        <v>0</v>
      </c>
      <c r="G538" s="67"/>
      <c r="H538" s="67"/>
      <c r="I538" s="145" t="e">
        <f t="shared" si="18"/>
        <v>#DIV/0!</v>
      </c>
      <c r="J538" s="145" t="e">
        <f t="shared" si="19"/>
        <v>#DIV/0!</v>
      </c>
    </row>
    <row r="539" spans="1:11" ht="15" customHeight="1">
      <c r="A539" s="285" t="s">
        <v>1651</v>
      </c>
      <c r="B539" s="286"/>
      <c r="C539" s="286"/>
      <c r="D539" s="287"/>
      <c r="E539" s="164">
        <f>E540+E553</f>
        <v>4127.45</v>
      </c>
      <c r="F539" s="164">
        <f>F540+F553</f>
        <v>0</v>
      </c>
      <c r="G539" s="164">
        <f>G540+G553</f>
        <v>27510</v>
      </c>
      <c r="H539" s="164">
        <f>H540+H553</f>
        <v>18905.990000000002</v>
      </c>
      <c r="I539" s="165">
        <f t="shared" si="18"/>
        <v>458.0549734097325</v>
      </c>
      <c r="J539" s="165">
        <f t="shared" si="19"/>
        <v>68.724063976735735</v>
      </c>
    </row>
    <row r="540" spans="1:11" ht="15" customHeight="1">
      <c r="A540" s="101">
        <v>3</v>
      </c>
      <c r="B540" s="85"/>
      <c r="C540" s="41"/>
      <c r="D540" s="41" t="s">
        <v>1356</v>
      </c>
      <c r="E540" s="64">
        <f>E541+E547</f>
        <v>4127.45</v>
      </c>
      <c r="F540" s="64">
        <f>F541+F547</f>
        <v>0</v>
      </c>
      <c r="G540" s="64">
        <f>G541+G547</f>
        <v>25610</v>
      </c>
      <c r="H540" s="64">
        <f>H541+H547</f>
        <v>18905.990000000002</v>
      </c>
      <c r="I540" s="138">
        <f t="shared" si="18"/>
        <v>458.0549734097325</v>
      </c>
      <c r="J540" s="138">
        <f t="shared" si="19"/>
        <v>73.822686450605232</v>
      </c>
    </row>
    <row r="541" spans="1:11" ht="15" customHeight="1">
      <c r="A541" s="85"/>
      <c r="B541" s="101">
        <v>31</v>
      </c>
      <c r="C541" s="41"/>
      <c r="D541" s="41" t="s">
        <v>1318</v>
      </c>
      <c r="E541" s="64">
        <f>SUM(E542:E546)</f>
        <v>3700.0499999999997</v>
      </c>
      <c r="F541" s="64">
        <f>SUM(F542:F546)</f>
        <v>0</v>
      </c>
      <c r="G541" s="64">
        <f>SUM(G542:G546)</f>
        <v>23300</v>
      </c>
      <c r="H541" s="64">
        <f>SUM(H542:H546)</f>
        <v>18905.990000000002</v>
      </c>
      <c r="I541" s="138">
        <f t="shared" si="18"/>
        <v>510.96579775948976</v>
      </c>
      <c r="J541" s="138">
        <f t="shared" si="19"/>
        <v>81.141587982832633</v>
      </c>
    </row>
    <row r="542" spans="1:11" ht="15" customHeight="1">
      <c r="A542" s="85"/>
      <c r="B542" s="85"/>
      <c r="C542" s="85">
        <v>3111</v>
      </c>
      <c r="D542" s="67" t="s">
        <v>1395</v>
      </c>
      <c r="E542" s="67">
        <v>3175.99</v>
      </c>
      <c r="F542" s="67"/>
      <c r="G542" s="67">
        <v>20000</v>
      </c>
      <c r="H542" s="67">
        <v>16228.29</v>
      </c>
      <c r="I542" s="145">
        <f t="shared" si="18"/>
        <v>510.96791866473137</v>
      </c>
      <c r="J542" s="145">
        <f t="shared" si="19"/>
        <v>81.141450000000006</v>
      </c>
      <c r="K542" s="57">
        <v>1587</v>
      </c>
    </row>
    <row r="543" spans="1:11" ht="15" customHeight="1">
      <c r="A543" s="85"/>
      <c r="B543" s="85"/>
      <c r="C543" s="85">
        <v>3112</v>
      </c>
      <c r="D543" s="67" t="s">
        <v>1470</v>
      </c>
      <c r="E543" s="67"/>
      <c r="F543" s="67"/>
      <c r="G543" s="67"/>
      <c r="H543" s="67"/>
      <c r="I543" s="145" t="e">
        <f t="shared" si="18"/>
        <v>#DIV/0!</v>
      </c>
      <c r="J543" s="145" t="e">
        <f t="shared" si="19"/>
        <v>#DIV/0!</v>
      </c>
    </row>
    <row r="544" spans="1:11" ht="15" customHeight="1">
      <c r="A544" s="85"/>
      <c r="B544" s="85"/>
      <c r="C544" s="85">
        <v>3121</v>
      </c>
      <c r="D544" s="67" t="s">
        <v>1293</v>
      </c>
      <c r="E544" s="67"/>
      <c r="F544" s="67"/>
      <c r="G544" s="67"/>
      <c r="H544" s="67"/>
      <c r="I544" s="145" t="e">
        <f t="shared" si="18"/>
        <v>#DIV/0!</v>
      </c>
      <c r="J544" s="145" t="e">
        <f t="shared" si="19"/>
        <v>#DIV/0!</v>
      </c>
    </row>
    <row r="545" spans="1:11" ht="15" customHeight="1">
      <c r="A545" s="85"/>
      <c r="B545" s="85"/>
      <c r="C545" s="85">
        <v>3132</v>
      </c>
      <c r="D545" s="67" t="s">
        <v>1354</v>
      </c>
      <c r="E545" s="67">
        <v>524.05999999999995</v>
      </c>
      <c r="F545" s="67"/>
      <c r="G545" s="67">
        <v>3300</v>
      </c>
      <c r="H545" s="67">
        <v>2677.7</v>
      </c>
      <c r="I545" s="145">
        <f t="shared" si="18"/>
        <v>510.95294431935275</v>
      </c>
      <c r="J545" s="145">
        <f t="shared" si="19"/>
        <v>81.142424242424241</v>
      </c>
      <c r="K545" s="57">
        <v>262</v>
      </c>
    </row>
    <row r="546" spans="1:11" ht="15" customHeight="1">
      <c r="A546" s="85"/>
      <c r="B546" s="85"/>
      <c r="C546" s="85">
        <v>3133</v>
      </c>
      <c r="D546" s="67" t="s">
        <v>1396</v>
      </c>
      <c r="E546" s="67"/>
      <c r="F546" s="67">
        <v>0</v>
      </c>
      <c r="G546" s="67"/>
      <c r="H546" s="67"/>
      <c r="I546" s="145" t="e">
        <f t="shared" si="18"/>
        <v>#DIV/0!</v>
      </c>
      <c r="J546" s="145" t="e">
        <f t="shared" si="19"/>
        <v>#DIV/0!</v>
      </c>
    </row>
    <row r="547" spans="1:11" ht="15" customHeight="1">
      <c r="A547" s="85"/>
      <c r="B547" s="101">
        <v>32</v>
      </c>
      <c r="C547" s="85"/>
      <c r="D547" s="101" t="s">
        <v>1321</v>
      </c>
      <c r="E547" s="64">
        <f>SUM(E548:E552)</f>
        <v>427.4</v>
      </c>
      <c r="F547" s="64">
        <f>SUM(F548:F552)</f>
        <v>0</v>
      </c>
      <c r="G547" s="64">
        <f>SUM(G548:G552)</f>
        <v>2310</v>
      </c>
      <c r="H547" s="64">
        <f>SUM(H548:H552)</f>
        <v>0</v>
      </c>
      <c r="I547" s="145">
        <f t="shared" si="18"/>
        <v>0</v>
      </c>
      <c r="J547" s="145">
        <f t="shared" si="19"/>
        <v>0</v>
      </c>
    </row>
    <row r="548" spans="1:11" ht="15" customHeight="1">
      <c r="A548" s="85"/>
      <c r="B548" s="85"/>
      <c r="C548" s="85">
        <v>3211</v>
      </c>
      <c r="D548" s="67" t="s">
        <v>1264</v>
      </c>
      <c r="E548" s="67">
        <v>427.4</v>
      </c>
      <c r="F548" s="67"/>
      <c r="G548" s="67">
        <v>2000</v>
      </c>
      <c r="H548" s="67"/>
      <c r="I548" s="145">
        <f t="shared" si="18"/>
        <v>0</v>
      </c>
      <c r="J548" s="145">
        <f t="shared" si="19"/>
        <v>0</v>
      </c>
    </row>
    <row r="549" spans="1:11" ht="15" customHeight="1">
      <c r="A549" s="85"/>
      <c r="B549" s="85"/>
      <c r="C549" s="85">
        <v>3212</v>
      </c>
      <c r="D549" s="67" t="s">
        <v>1265</v>
      </c>
      <c r="E549" s="67"/>
      <c r="F549" s="67">
        <v>0</v>
      </c>
      <c r="G549" s="67">
        <v>0</v>
      </c>
      <c r="H549" s="67"/>
      <c r="I549" s="145" t="e">
        <f t="shared" si="18"/>
        <v>#DIV/0!</v>
      </c>
      <c r="J549" s="145" t="e">
        <f t="shared" si="19"/>
        <v>#DIV/0!</v>
      </c>
    </row>
    <row r="550" spans="1:11" ht="15" customHeight="1">
      <c r="A550" s="85"/>
      <c r="B550" s="85"/>
      <c r="C550" s="85">
        <v>3213</v>
      </c>
      <c r="D550" s="67" t="s">
        <v>1266</v>
      </c>
      <c r="E550" s="67"/>
      <c r="F550" s="67">
        <v>0</v>
      </c>
      <c r="G550" s="67">
        <v>0</v>
      </c>
      <c r="H550" s="67"/>
      <c r="I550" s="145" t="e">
        <f t="shared" si="18"/>
        <v>#DIV/0!</v>
      </c>
      <c r="J550" s="145" t="e">
        <f t="shared" si="19"/>
        <v>#DIV/0!</v>
      </c>
    </row>
    <row r="551" spans="1:11" ht="15" customHeight="1">
      <c r="A551" s="85"/>
      <c r="B551" s="85"/>
      <c r="C551" s="85">
        <v>3221</v>
      </c>
      <c r="D551" s="67" t="s">
        <v>1267</v>
      </c>
      <c r="E551" s="67"/>
      <c r="F551" s="67">
        <v>0</v>
      </c>
      <c r="G551" s="67">
        <v>0</v>
      </c>
      <c r="H551" s="67"/>
      <c r="I551" s="145" t="e">
        <f t="shared" si="18"/>
        <v>#DIV/0!</v>
      </c>
      <c r="J551" s="145" t="e">
        <f t="shared" si="19"/>
        <v>#DIV/0!</v>
      </c>
    </row>
    <row r="552" spans="1:11" ht="15" customHeight="1">
      <c r="A552" s="85"/>
      <c r="B552" s="85"/>
      <c r="C552" s="85">
        <v>3235</v>
      </c>
      <c r="D552" s="67" t="s">
        <v>1276</v>
      </c>
      <c r="E552" s="67"/>
      <c r="F552" s="67"/>
      <c r="G552" s="67">
        <v>310</v>
      </c>
      <c r="H552" s="67"/>
      <c r="I552" s="145" t="e">
        <f t="shared" si="18"/>
        <v>#DIV/0!</v>
      </c>
      <c r="J552" s="145">
        <f t="shared" si="19"/>
        <v>0</v>
      </c>
    </row>
    <row r="553" spans="1:11" ht="19.5" customHeight="1">
      <c r="A553" s="101">
        <v>4</v>
      </c>
      <c r="B553" s="85"/>
      <c r="C553" s="85"/>
      <c r="D553" s="101" t="s">
        <v>1343</v>
      </c>
      <c r="E553" s="64">
        <f>E554</f>
        <v>0</v>
      </c>
      <c r="F553" s="64">
        <f t="shared" ref="F553:H554" si="21">F554</f>
        <v>0</v>
      </c>
      <c r="G553" s="64">
        <f t="shared" si="21"/>
        <v>1900</v>
      </c>
      <c r="H553" s="64">
        <f t="shared" si="21"/>
        <v>0</v>
      </c>
      <c r="I553" s="145" t="e">
        <f t="shared" si="18"/>
        <v>#DIV/0!</v>
      </c>
      <c r="J553" s="145">
        <f t="shared" si="19"/>
        <v>0</v>
      </c>
    </row>
    <row r="554" spans="1:11" ht="17.25" customHeight="1">
      <c r="A554" s="85"/>
      <c r="B554" s="101">
        <v>42</v>
      </c>
      <c r="C554" s="85"/>
      <c r="D554" s="101" t="s">
        <v>1344</v>
      </c>
      <c r="E554" s="64">
        <f>E555</f>
        <v>0</v>
      </c>
      <c r="F554" s="64">
        <f t="shared" si="21"/>
        <v>0</v>
      </c>
      <c r="G554" s="64">
        <f t="shared" si="21"/>
        <v>1900</v>
      </c>
      <c r="H554" s="64">
        <f>H555</f>
        <v>0</v>
      </c>
      <c r="I554" s="145" t="e">
        <f t="shared" si="18"/>
        <v>#DIV/0!</v>
      </c>
      <c r="J554" s="145">
        <f t="shared" si="19"/>
        <v>0</v>
      </c>
    </row>
    <row r="555" spans="1:11" ht="15" customHeight="1">
      <c r="A555" s="85"/>
      <c r="B555" s="85"/>
      <c r="C555" s="85">
        <v>4221</v>
      </c>
      <c r="D555" s="67" t="s">
        <v>1287</v>
      </c>
      <c r="E555" s="67"/>
      <c r="F555" s="67">
        <v>0</v>
      </c>
      <c r="G555" s="67">
        <v>1900</v>
      </c>
      <c r="H555" s="67"/>
      <c r="I555" s="145" t="e">
        <f t="shared" si="18"/>
        <v>#DIV/0!</v>
      </c>
      <c r="J555" s="145">
        <f t="shared" si="19"/>
        <v>0</v>
      </c>
    </row>
    <row r="556" spans="1:11" ht="15" customHeight="1">
      <c r="A556" s="285" t="s">
        <v>1652</v>
      </c>
      <c r="B556" s="286"/>
      <c r="C556" s="286"/>
      <c r="D556" s="287"/>
      <c r="E556" s="164">
        <f>E557+E572</f>
        <v>399.82</v>
      </c>
      <c r="F556" s="164">
        <f>F557+F572</f>
        <v>0</v>
      </c>
      <c r="G556" s="164">
        <f>G557+G572</f>
        <v>121393</v>
      </c>
      <c r="H556" s="164">
        <f>H557+H572</f>
        <v>122668.01000000001</v>
      </c>
      <c r="I556" s="165">
        <f t="shared" si="18"/>
        <v>30680.808863988794</v>
      </c>
      <c r="J556" s="165">
        <f t="shared" si="19"/>
        <v>101.05031591607425</v>
      </c>
    </row>
    <row r="557" spans="1:11" ht="15" customHeight="1">
      <c r="A557" s="101">
        <v>3</v>
      </c>
      <c r="B557" s="85"/>
      <c r="C557" s="41"/>
      <c r="D557" s="41" t="s">
        <v>1356</v>
      </c>
      <c r="E557" s="64">
        <f>E558+E564</f>
        <v>399.82</v>
      </c>
      <c r="F557" s="64">
        <f>F558+F564</f>
        <v>0</v>
      </c>
      <c r="G557" s="64">
        <f>G558+G564</f>
        <v>70293</v>
      </c>
      <c r="H557" s="64">
        <f>H558+H564</f>
        <v>66983.010000000009</v>
      </c>
      <c r="I557" s="138">
        <f t="shared" si="18"/>
        <v>16753.291481166529</v>
      </c>
      <c r="J557" s="138">
        <f t="shared" si="19"/>
        <v>95.291152746361675</v>
      </c>
    </row>
    <row r="558" spans="1:11" ht="15" customHeight="1">
      <c r="A558" s="85"/>
      <c r="B558" s="101">
        <v>31</v>
      </c>
      <c r="C558" s="41"/>
      <c r="D558" s="41" t="s">
        <v>1318</v>
      </c>
      <c r="E558" s="64">
        <f>SUM(E559:E563)</f>
        <v>0</v>
      </c>
      <c r="F558" s="64">
        <f>SUM(F559:F563)</f>
        <v>0</v>
      </c>
      <c r="G558" s="64">
        <f>SUM(G559:G563)</f>
        <v>58250</v>
      </c>
      <c r="H558" s="64">
        <f>SUM(H559:H563)</f>
        <v>53555.93</v>
      </c>
      <c r="I558" s="138" t="e">
        <f t="shared" si="18"/>
        <v>#DIV/0!</v>
      </c>
      <c r="J558" s="138">
        <f t="shared" si="19"/>
        <v>91.941510729613725</v>
      </c>
    </row>
    <row r="559" spans="1:11" ht="15" customHeight="1">
      <c r="A559" s="85"/>
      <c r="B559" s="85"/>
      <c r="C559" s="85">
        <v>3111</v>
      </c>
      <c r="D559" s="67" t="s">
        <v>1395</v>
      </c>
      <c r="E559" s="67"/>
      <c r="F559" s="67"/>
      <c r="G559" s="67">
        <v>50000</v>
      </c>
      <c r="H559" s="67">
        <v>45627.38</v>
      </c>
      <c r="I559" s="145" t="e">
        <f t="shared" si="18"/>
        <v>#DIV/0!</v>
      </c>
      <c r="J559" s="145">
        <f t="shared" si="19"/>
        <v>91.25475999999999</v>
      </c>
      <c r="K559" s="57">
        <v>5494</v>
      </c>
    </row>
    <row r="560" spans="1:11" ht="15" customHeight="1">
      <c r="A560" s="85"/>
      <c r="B560" s="85"/>
      <c r="C560" s="85">
        <v>3112</v>
      </c>
      <c r="D560" s="67" t="s">
        <v>1470</v>
      </c>
      <c r="E560" s="67"/>
      <c r="F560" s="67"/>
      <c r="G560" s="67"/>
      <c r="H560" s="67"/>
      <c r="I560" s="145" t="e">
        <f t="shared" si="18"/>
        <v>#DIV/0!</v>
      </c>
      <c r="J560" s="145" t="e">
        <f t="shared" si="19"/>
        <v>#DIV/0!</v>
      </c>
    </row>
    <row r="561" spans="1:11" ht="15" customHeight="1">
      <c r="A561" s="85"/>
      <c r="B561" s="85"/>
      <c r="C561" s="85">
        <v>3121</v>
      </c>
      <c r="D561" s="67" t="s">
        <v>1293</v>
      </c>
      <c r="E561" s="67"/>
      <c r="F561" s="67"/>
      <c r="G561" s="67"/>
      <c r="H561" s="67">
        <v>400</v>
      </c>
      <c r="I561" s="145" t="e">
        <f t="shared" si="18"/>
        <v>#DIV/0!</v>
      </c>
      <c r="J561" s="145" t="e">
        <f t="shared" si="19"/>
        <v>#DIV/0!</v>
      </c>
    </row>
    <row r="562" spans="1:11" ht="15" customHeight="1">
      <c r="A562" s="85"/>
      <c r="B562" s="85"/>
      <c r="C562" s="85">
        <v>3132</v>
      </c>
      <c r="D562" s="67" t="s">
        <v>1354</v>
      </c>
      <c r="E562" s="67"/>
      <c r="F562" s="67"/>
      <c r="G562" s="67">
        <v>8250</v>
      </c>
      <c r="H562" s="67">
        <v>7528.55</v>
      </c>
      <c r="I562" s="145" t="e">
        <f t="shared" si="18"/>
        <v>#DIV/0!</v>
      </c>
      <c r="J562" s="145">
        <f t="shared" si="19"/>
        <v>91.255151515151525</v>
      </c>
      <c r="K562" s="57">
        <v>906</v>
      </c>
    </row>
    <row r="563" spans="1:11" ht="15" customHeight="1">
      <c r="A563" s="85"/>
      <c r="B563" s="85"/>
      <c r="C563" s="85">
        <v>3133</v>
      </c>
      <c r="D563" s="67" t="s">
        <v>1396</v>
      </c>
      <c r="E563" s="67"/>
      <c r="F563" s="67">
        <v>0</v>
      </c>
      <c r="G563" s="67"/>
      <c r="H563" s="67"/>
      <c r="I563" s="145" t="e">
        <f t="shared" si="18"/>
        <v>#DIV/0!</v>
      </c>
      <c r="J563" s="145" t="e">
        <f t="shared" si="19"/>
        <v>#DIV/0!</v>
      </c>
    </row>
    <row r="564" spans="1:11" ht="15" customHeight="1">
      <c r="A564" s="85"/>
      <c r="B564" s="101">
        <v>32</v>
      </c>
      <c r="C564" s="85"/>
      <c r="D564" s="101" t="s">
        <v>1321</v>
      </c>
      <c r="E564" s="64">
        <f>SUM(E565:E571)</f>
        <v>399.82</v>
      </c>
      <c r="F564" s="64">
        <f>SUM(F565:F571)</f>
        <v>0</v>
      </c>
      <c r="G564" s="64">
        <f>SUM(G565:G571)</f>
        <v>12043</v>
      </c>
      <c r="H564" s="64">
        <f>SUM(H565:H571)</f>
        <v>13427.080000000002</v>
      </c>
      <c r="I564" s="145">
        <f t="shared" si="18"/>
        <v>3358.2812265519487</v>
      </c>
      <c r="J564" s="145">
        <f t="shared" si="19"/>
        <v>111.49281740430126</v>
      </c>
    </row>
    <row r="565" spans="1:11" ht="15" customHeight="1">
      <c r="A565" s="85"/>
      <c r="B565" s="85"/>
      <c r="C565" s="85">
        <v>3211</v>
      </c>
      <c r="D565" s="67" t="s">
        <v>1264</v>
      </c>
      <c r="E565" s="67">
        <v>399.82</v>
      </c>
      <c r="F565" s="67"/>
      <c r="G565" s="67">
        <v>2500</v>
      </c>
      <c r="H565" s="67">
        <v>4511.34</v>
      </c>
      <c r="I565" s="145">
        <f t="shared" si="18"/>
        <v>1128.3427542394077</v>
      </c>
      <c r="J565" s="145">
        <f t="shared" si="19"/>
        <v>180.45360000000002</v>
      </c>
    </row>
    <row r="566" spans="1:11" ht="15" customHeight="1">
      <c r="A566" s="85"/>
      <c r="B566" s="85"/>
      <c r="C566" s="85">
        <v>3212</v>
      </c>
      <c r="D566" s="67" t="s">
        <v>1265</v>
      </c>
      <c r="E566" s="67"/>
      <c r="F566" s="67">
        <v>0</v>
      </c>
      <c r="G566" s="67">
        <v>332</v>
      </c>
      <c r="H566" s="67">
        <v>463.27</v>
      </c>
      <c r="I566" s="145" t="e">
        <f t="shared" si="18"/>
        <v>#DIV/0!</v>
      </c>
      <c r="J566" s="145">
        <f t="shared" si="19"/>
        <v>139.53915662650601</v>
      </c>
    </row>
    <row r="567" spans="1:11" ht="15" customHeight="1">
      <c r="A567" s="85"/>
      <c r="B567" s="85"/>
      <c r="C567" s="85">
        <v>3213</v>
      </c>
      <c r="D567" s="67" t="s">
        <v>1266</v>
      </c>
      <c r="E567" s="67"/>
      <c r="F567" s="67">
        <v>0</v>
      </c>
      <c r="G567" s="67">
        <v>0</v>
      </c>
      <c r="H567" s="67"/>
      <c r="I567" s="145" t="e">
        <f t="shared" si="18"/>
        <v>#DIV/0!</v>
      </c>
      <c r="J567" s="145" t="e">
        <f t="shared" si="19"/>
        <v>#DIV/0!</v>
      </c>
    </row>
    <row r="568" spans="1:11" ht="15" customHeight="1">
      <c r="A568" s="85"/>
      <c r="B568" s="85"/>
      <c r="C568" s="85">
        <v>3221</v>
      </c>
      <c r="D568" s="67" t="s">
        <v>1267</v>
      </c>
      <c r="E568" s="67"/>
      <c r="F568" s="67">
        <v>0</v>
      </c>
      <c r="G568" s="67">
        <v>0</v>
      </c>
      <c r="H568" s="67"/>
      <c r="I568" s="145" t="e">
        <f t="shared" si="18"/>
        <v>#DIV/0!</v>
      </c>
      <c r="J568" s="145" t="e">
        <f t="shared" si="19"/>
        <v>#DIV/0!</v>
      </c>
    </row>
    <row r="569" spans="1:11" ht="15" customHeight="1">
      <c r="A569" s="85"/>
      <c r="B569" s="85"/>
      <c r="C569" s="85">
        <v>3237</v>
      </c>
      <c r="D569" s="67" t="s">
        <v>1278</v>
      </c>
      <c r="E569" s="67"/>
      <c r="F569" s="67"/>
      <c r="G569" s="67">
        <v>4000</v>
      </c>
      <c r="H569" s="67">
        <v>3750</v>
      </c>
      <c r="I569" s="145" t="e">
        <f t="shared" si="18"/>
        <v>#DIV/0!</v>
      </c>
      <c r="J569" s="145">
        <f t="shared" si="19"/>
        <v>93.75</v>
      </c>
    </row>
    <row r="570" spans="1:11" ht="15" customHeight="1">
      <c r="A570" s="85"/>
      <c r="B570" s="85"/>
      <c r="C570" s="85">
        <v>3292</v>
      </c>
      <c r="D570" s="67" t="s">
        <v>1281</v>
      </c>
      <c r="E570" s="67"/>
      <c r="F570" s="67"/>
      <c r="G570" s="67">
        <v>211</v>
      </c>
      <c r="H570" s="67">
        <v>211.27</v>
      </c>
      <c r="I570" s="145" t="e">
        <f t="shared" si="18"/>
        <v>#DIV/0!</v>
      </c>
      <c r="J570" s="145">
        <f t="shared" si="19"/>
        <v>100.12796208530806</v>
      </c>
    </row>
    <row r="571" spans="1:11" ht="15" customHeight="1">
      <c r="A571" s="85"/>
      <c r="B571" s="85"/>
      <c r="C571" s="85">
        <v>3293</v>
      </c>
      <c r="D571" s="67" t="s">
        <v>1297</v>
      </c>
      <c r="E571" s="67"/>
      <c r="F571" s="67"/>
      <c r="G571" s="67">
        <v>5000</v>
      </c>
      <c r="H571" s="67">
        <v>4491.2</v>
      </c>
      <c r="I571" s="145" t="e">
        <f t="shared" si="18"/>
        <v>#DIV/0!</v>
      </c>
      <c r="J571" s="145">
        <f t="shared" si="19"/>
        <v>89.823999999999998</v>
      </c>
    </row>
    <row r="572" spans="1:11" ht="19.5" customHeight="1">
      <c r="A572" s="101">
        <v>4</v>
      </c>
      <c r="B572" s="85"/>
      <c r="C572" s="85"/>
      <c r="D572" s="101" t="s">
        <v>1343</v>
      </c>
      <c r="E572" s="64">
        <f>E573</f>
        <v>0</v>
      </c>
      <c r="F572" s="64">
        <f t="shared" ref="F572:H572" si="22">F573</f>
        <v>0</v>
      </c>
      <c r="G572" s="64">
        <f t="shared" si="22"/>
        <v>51100</v>
      </c>
      <c r="H572" s="64">
        <f t="shared" si="22"/>
        <v>55685</v>
      </c>
      <c r="I572" s="145" t="e">
        <f t="shared" si="18"/>
        <v>#DIV/0!</v>
      </c>
      <c r="J572" s="145">
        <f t="shared" si="19"/>
        <v>108.97260273972603</v>
      </c>
    </row>
    <row r="573" spans="1:11" ht="17.25" customHeight="1">
      <c r="A573" s="85"/>
      <c r="B573" s="101">
        <v>42</v>
      </c>
      <c r="C573" s="85"/>
      <c r="D573" s="101" t="s">
        <v>1344</v>
      </c>
      <c r="E573" s="64">
        <f>E575+E574</f>
        <v>0</v>
      </c>
      <c r="F573" s="64">
        <f t="shared" ref="F573:H573" si="23">F575+F574</f>
        <v>0</v>
      </c>
      <c r="G573" s="64">
        <f t="shared" si="23"/>
        <v>51100</v>
      </c>
      <c r="H573" s="64">
        <f t="shared" si="23"/>
        <v>55685</v>
      </c>
      <c r="I573" s="145" t="e">
        <f t="shared" si="18"/>
        <v>#DIV/0!</v>
      </c>
      <c r="J573" s="145">
        <f t="shared" si="19"/>
        <v>108.97260273972603</v>
      </c>
    </row>
    <row r="574" spans="1:11" ht="17.25" customHeight="1">
      <c r="A574" s="85"/>
      <c r="B574" s="85"/>
      <c r="C574" s="85">
        <v>4221</v>
      </c>
      <c r="D574" s="85" t="s">
        <v>1287</v>
      </c>
      <c r="E574" s="203"/>
      <c r="F574" s="203"/>
      <c r="G574" s="203"/>
      <c r="H574" s="203">
        <v>4585</v>
      </c>
      <c r="I574" s="145" t="e">
        <f t="shared" si="18"/>
        <v>#DIV/0!</v>
      </c>
      <c r="J574" s="145" t="e">
        <f t="shared" si="19"/>
        <v>#DIV/0!</v>
      </c>
    </row>
    <row r="575" spans="1:11" ht="15" customHeight="1">
      <c r="A575" s="85"/>
      <c r="B575" s="85"/>
      <c r="C575" s="85">
        <v>4224</v>
      </c>
      <c r="D575" s="67" t="s">
        <v>1310</v>
      </c>
      <c r="E575" s="67"/>
      <c r="F575" s="67">
        <v>0</v>
      </c>
      <c r="G575" s="67">
        <v>51100</v>
      </c>
      <c r="H575" s="67">
        <v>51100</v>
      </c>
      <c r="I575" s="145" t="e">
        <f t="shared" si="18"/>
        <v>#DIV/0!</v>
      </c>
      <c r="J575" s="145">
        <f t="shared" si="19"/>
        <v>100</v>
      </c>
    </row>
    <row r="576" spans="1:11" ht="15" customHeight="1">
      <c r="A576" s="285" t="s">
        <v>1685</v>
      </c>
      <c r="B576" s="286"/>
      <c r="C576" s="286"/>
      <c r="D576" s="287"/>
      <c r="E576" s="164">
        <f>E577</f>
        <v>0</v>
      </c>
      <c r="F576" s="164">
        <f>F577</f>
        <v>0</v>
      </c>
      <c r="G576" s="164">
        <f>G577</f>
        <v>97000</v>
      </c>
      <c r="H576" s="164">
        <f>H577</f>
        <v>279909.55</v>
      </c>
      <c r="I576" s="165" t="e">
        <f t="shared" si="18"/>
        <v>#DIV/0!</v>
      </c>
      <c r="J576" s="165">
        <f t="shared" si="19"/>
        <v>288.56654639175258</v>
      </c>
    </row>
    <row r="577" spans="1:11" ht="15" customHeight="1">
      <c r="A577" s="101">
        <v>3</v>
      </c>
      <c r="B577" s="85"/>
      <c r="C577" s="41"/>
      <c r="D577" s="41" t="s">
        <v>1356</v>
      </c>
      <c r="E577" s="64">
        <f>E578+E584+E590+E592+E595</f>
        <v>0</v>
      </c>
      <c r="F577" s="64">
        <f t="shared" ref="F577:H577" si="24">F578+F584+F590+F592+F595</f>
        <v>0</v>
      </c>
      <c r="G577" s="64">
        <f t="shared" si="24"/>
        <v>97000</v>
      </c>
      <c r="H577" s="64">
        <f t="shared" si="24"/>
        <v>279909.55</v>
      </c>
      <c r="I577" s="138" t="e">
        <f t="shared" si="18"/>
        <v>#DIV/0!</v>
      </c>
      <c r="J577" s="138">
        <f t="shared" si="19"/>
        <v>288.56654639175258</v>
      </c>
    </row>
    <row r="578" spans="1:11" ht="15" customHeight="1">
      <c r="A578" s="85"/>
      <c r="B578" s="101">
        <v>31</v>
      </c>
      <c r="C578" s="41"/>
      <c r="D578" s="41" t="s">
        <v>1318</v>
      </c>
      <c r="E578" s="64">
        <f>SUM(E579:E583)</f>
        <v>0</v>
      </c>
      <c r="F578" s="64">
        <f>SUM(F579:F583)</f>
        <v>0</v>
      </c>
      <c r="G578" s="64">
        <f>SUM(G579:G583)</f>
        <v>70500</v>
      </c>
      <c r="H578" s="64">
        <f>SUM(H579:H583)</f>
        <v>81997.040000000008</v>
      </c>
      <c r="I578" s="138" t="e">
        <f t="shared" si="18"/>
        <v>#DIV/0!</v>
      </c>
      <c r="J578" s="138">
        <f t="shared" si="19"/>
        <v>116.30785815602837</v>
      </c>
    </row>
    <row r="579" spans="1:11" ht="15" customHeight="1">
      <c r="A579" s="85"/>
      <c r="B579" s="85"/>
      <c r="C579" s="85">
        <v>3111</v>
      </c>
      <c r="D579" s="67" t="s">
        <v>1395</v>
      </c>
      <c r="E579" s="67"/>
      <c r="F579" s="67"/>
      <c r="G579" s="67">
        <v>60000</v>
      </c>
      <c r="H579" s="67">
        <v>69868.740000000005</v>
      </c>
      <c r="I579" s="145" t="e">
        <f t="shared" si="18"/>
        <v>#DIV/0!</v>
      </c>
      <c r="J579" s="145">
        <f t="shared" si="19"/>
        <v>116.4479</v>
      </c>
      <c r="K579" s="57">
        <v>7872</v>
      </c>
    </row>
    <row r="580" spans="1:11" ht="15" customHeight="1">
      <c r="A580" s="85"/>
      <c r="B580" s="85"/>
      <c r="C580" s="85">
        <v>3112</v>
      </c>
      <c r="D580" s="67" t="s">
        <v>1470</v>
      </c>
      <c r="E580" s="67"/>
      <c r="F580" s="67"/>
      <c r="H580" s="67"/>
      <c r="I580" s="145" t="e">
        <f t="shared" si="18"/>
        <v>#DIV/0!</v>
      </c>
      <c r="J580" s="145" t="e">
        <f t="shared" si="19"/>
        <v>#DIV/0!</v>
      </c>
    </row>
    <row r="581" spans="1:11" ht="15" customHeight="1">
      <c r="A581" s="85"/>
      <c r="B581" s="85"/>
      <c r="C581" s="85">
        <v>3121</v>
      </c>
      <c r="D581" s="67" t="s">
        <v>1293</v>
      </c>
      <c r="E581" s="67"/>
      <c r="F581" s="67"/>
      <c r="G581" s="142">
        <v>600</v>
      </c>
      <c r="H581" s="67">
        <v>600</v>
      </c>
      <c r="I581" s="145" t="e">
        <f t="shared" si="18"/>
        <v>#DIV/0!</v>
      </c>
      <c r="J581" s="145">
        <f t="shared" si="19"/>
        <v>100</v>
      </c>
    </row>
    <row r="582" spans="1:11" ht="15" customHeight="1">
      <c r="A582" s="85"/>
      <c r="B582" s="85"/>
      <c r="C582" s="85">
        <v>3132</v>
      </c>
      <c r="D582" s="67" t="s">
        <v>1354</v>
      </c>
      <c r="E582" s="67"/>
      <c r="F582" s="67"/>
      <c r="G582" s="67">
        <v>9900</v>
      </c>
      <c r="H582" s="67">
        <v>11528.3</v>
      </c>
      <c r="I582" s="145" t="e">
        <f t="shared" ref="I582:I645" si="25">H582/E582*100</f>
        <v>#DIV/0!</v>
      </c>
      <c r="J582" s="145">
        <f t="shared" ref="J582:J645" si="26">H582/G582*100</f>
        <v>116.44747474747474</v>
      </c>
      <c r="K582" s="57">
        <v>1298</v>
      </c>
    </row>
    <row r="583" spans="1:11" ht="15" customHeight="1">
      <c r="A583" s="85"/>
      <c r="B583" s="85"/>
      <c r="C583" s="85">
        <v>3133</v>
      </c>
      <c r="D583" s="67" t="s">
        <v>1396</v>
      </c>
      <c r="E583" s="67"/>
      <c r="F583" s="67">
        <v>0</v>
      </c>
      <c r="G583" s="67"/>
      <c r="H583" s="67"/>
      <c r="I583" s="145" t="e">
        <f t="shared" si="25"/>
        <v>#DIV/0!</v>
      </c>
      <c r="J583" s="145" t="e">
        <f t="shared" si="26"/>
        <v>#DIV/0!</v>
      </c>
    </row>
    <row r="584" spans="1:11" ht="15" customHeight="1">
      <c r="A584" s="85"/>
      <c r="B584" s="101">
        <v>32</v>
      </c>
      <c r="C584" s="85"/>
      <c r="D584" s="101" t="s">
        <v>1321</v>
      </c>
      <c r="E584" s="64">
        <f>SUM(E585:E589)</f>
        <v>0</v>
      </c>
      <c r="F584" s="64">
        <f>SUM(F585:F589)</f>
        <v>0</v>
      </c>
      <c r="G584" s="64">
        <f>SUM(G585:G589)</f>
        <v>26500</v>
      </c>
      <c r="H584" s="64">
        <f>SUM(H585:H589)</f>
        <v>32341.06</v>
      </c>
      <c r="I584" s="145" t="e">
        <f t="shared" si="25"/>
        <v>#DIV/0!</v>
      </c>
      <c r="J584" s="145">
        <f t="shared" si="26"/>
        <v>122.04173584905659</v>
      </c>
    </row>
    <row r="585" spans="1:11" ht="15" customHeight="1">
      <c r="A585" s="85"/>
      <c r="B585" s="85"/>
      <c r="C585" s="85">
        <v>3211</v>
      </c>
      <c r="D585" s="67" t="s">
        <v>1264</v>
      </c>
      <c r="E585" s="67"/>
      <c r="F585" s="67"/>
      <c r="G585" s="67">
        <v>1000</v>
      </c>
      <c r="H585" s="67">
        <v>232</v>
      </c>
      <c r="I585" s="145" t="e">
        <f t="shared" si="25"/>
        <v>#DIV/0!</v>
      </c>
      <c r="J585" s="145">
        <f t="shared" si="26"/>
        <v>23.200000000000003</v>
      </c>
    </row>
    <row r="586" spans="1:11" ht="15" customHeight="1">
      <c r="A586" s="85"/>
      <c r="B586" s="85"/>
      <c r="C586" s="85">
        <v>3212</v>
      </c>
      <c r="D586" s="67" t="s">
        <v>1265</v>
      </c>
      <c r="E586" s="67"/>
      <c r="F586" s="67">
        <v>0</v>
      </c>
      <c r="G586" s="67">
        <v>500</v>
      </c>
      <c r="H586" s="67">
        <v>859.06</v>
      </c>
      <c r="I586" s="145" t="e">
        <f t="shared" si="25"/>
        <v>#DIV/0!</v>
      </c>
      <c r="J586" s="145">
        <f t="shared" si="26"/>
        <v>171.81199999999998</v>
      </c>
    </row>
    <row r="587" spans="1:11" ht="15" customHeight="1">
      <c r="A587" s="85"/>
      <c r="B587" s="85"/>
      <c r="C587" s="85">
        <v>3213</v>
      </c>
      <c r="D587" s="67" t="s">
        <v>1266</v>
      </c>
      <c r="E587" s="67"/>
      <c r="F587" s="67">
        <v>0</v>
      </c>
      <c r="G587" s="67">
        <v>0</v>
      </c>
      <c r="H587" s="67"/>
      <c r="I587" s="145" t="e">
        <f t="shared" si="25"/>
        <v>#DIV/0!</v>
      </c>
      <c r="J587" s="145" t="e">
        <f t="shared" si="26"/>
        <v>#DIV/0!</v>
      </c>
    </row>
    <row r="588" spans="1:11" ht="15" customHeight="1">
      <c r="A588" s="85"/>
      <c r="B588" s="85"/>
      <c r="C588" s="85">
        <v>3221</v>
      </c>
      <c r="D588" s="67" t="s">
        <v>1267</v>
      </c>
      <c r="E588" s="67"/>
      <c r="F588" s="67">
        <v>0</v>
      </c>
      <c r="G588" s="67">
        <v>0</v>
      </c>
      <c r="H588" s="67"/>
      <c r="I588" s="145" t="e">
        <f t="shared" si="25"/>
        <v>#DIV/0!</v>
      </c>
      <c r="J588" s="145" t="e">
        <f t="shared" si="26"/>
        <v>#DIV/0!</v>
      </c>
    </row>
    <row r="589" spans="1:11" ht="15" customHeight="1">
      <c r="A589" s="85"/>
      <c r="B589" s="85"/>
      <c r="C589" s="85">
        <v>3237</v>
      </c>
      <c r="D589" s="67" t="s">
        <v>1278</v>
      </c>
      <c r="E589" s="67"/>
      <c r="F589" s="67"/>
      <c r="G589" s="67">
        <v>25000</v>
      </c>
      <c r="H589" s="67">
        <v>31250</v>
      </c>
      <c r="I589" s="145" t="e">
        <f t="shared" si="25"/>
        <v>#DIV/0!</v>
      </c>
      <c r="J589" s="145">
        <f t="shared" si="26"/>
        <v>125</v>
      </c>
    </row>
    <row r="590" spans="1:11" s="110" customFormat="1" ht="15" customHeight="1">
      <c r="A590" s="101"/>
      <c r="B590" s="101">
        <v>35</v>
      </c>
      <c r="C590" s="101"/>
      <c r="D590" s="102" t="s">
        <v>1549</v>
      </c>
      <c r="E590" s="102">
        <f>E591</f>
        <v>0</v>
      </c>
      <c r="F590" s="102">
        <f t="shared" ref="F590:H590" si="27">F591</f>
        <v>0</v>
      </c>
      <c r="G590" s="102">
        <f t="shared" si="27"/>
        <v>0</v>
      </c>
      <c r="H590" s="102">
        <f t="shared" si="27"/>
        <v>113541.02</v>
      </c>
      <c r="I590" s="146" t="e">
        <f t="shared" si="25"/>
        <v>#DIV/0!</v>
      </c>
      <c r="J590" s="146" t="e">
        <f t="shared" si="26"/>
        <v>#DIV/0!</v>
      </c>
    </row>
    <row r="591" spans="1:11" ht="15" customHeight="1">
      <c r="A591" s="85"/>
      <c r="B591" s="85"/>
      <c r="C591" s="85">
        <v>3531</v>
      </c>
      <c r="D591" s="67" t="s">
        <v>1527</v>
      </c>
      <c r="E591" s="67"/>
      <c r="F591" s="67"/>
      <c r="G591" s="67"/>
      <c r="H591" s="67">
        <v>113541.02</v>
      </c>
      <c r="I591" s="145" t="e">
        <f t="shared" si="25"/>
        <v>#DIV/0!</v>
      </c>
      <c r="J591" s="145" t="e">
        <f t="shared" si="26"/>
        <v>#DIV/0!</v>
      </c>
    </row>
    <row r="592" spans="1:11" s="110" customFormat="1" ht="15" customHeight="1">
      <c r="A592" s="101"/>
      <c r="B592" s="101">
        <v>36</v>
      </c>
      <c r="C592" s="101"/>
      <c r="D592" s="102" t="s">
        <v>1389</v>
      </c>
      <c r="E592" s="102">
        <f>E593+E594</f>
        <v>0</v>
      </c>
      <c r="F592" s="102">
        <f t="shared" ref="F592:H592" si="28">F593+F594</f>
        <v>0</v>
      </c>
      <c r="G592" s="102">
        <f t="shared" si="28"/>
        <v>0</v>
      </c>
      <c r="H592" s="102">
        <f t="shared" si="28"/>
        <v>40511.08</v>
      </c>
      <c r="I592" s="146" t="e">
        <f t="shared" si="25"/>
        <v>#DIV/0!</v>
      </c>
      <c r="J592" s="146" t="e">
        <f t="shared" si="26"/>
        <v>#DIV/0!</v>
      </c>
    </row>
    <row r="593" spans="1:11" ht="15" customHeight="1">
      <c r="A593" s="85"/>
      <c r="B593" s="85"/>
      <c r="C593" s="85">
        <v>3611</v>
      </c>
      <c r="D593" s="67" t="s">
        <v>1528</v>
      </c>
      <c r="E593" s="67"/>
      <c r="F593" s="67"/>
      <c r="G593" s="67"/>
      <c r="H593" s="67">
        <v>29015.22</v>
      </c>
      <c r="I593" s="145" t="e">
        <f t="shared" si="25"/>
        <v>#DIV/0!</v>
      </c>
      <c r="J593" s="145" t="e">
        <f t="shared" si="26"/>
        <v>#DIV/0!</v>
      </c>
    </row>
    <row r="594" spans="1:11" ht="15" customHeight="1">
      <c r="A594" s="85"/>
      <c r="B594" s="85"/>
      <c r="C594" s="85">
        <v>3681</v>
      </c>
      <c r="D594" s="67" t="s">
        <v>1722</v>
      </c>
      <c r="E594" s="67"/>
      <c r="F594" s="67"/>
      <c r="G594" s="67"/>
      <c r="H594" s="67">
        <v>11495.86</v>
      </c>
      <c r="I594" s="145" t="e">
        <f t="shared" si="25"/>
        <v>#DIV/0!</v>
      </c>
      <c r="J594" s="145" t="e">
        <f t="shared" si="26"/>
        <v>#DIV/0!</v>
      </c>
    </row>
    <row r="595" spans="1:11" s="110" customFormat="1" ht="15" customHeight="1">
      <c r="A595" s="101"/>
      <c r="B595" s="101">
        <v>38</v>
      </c>
      <c r="C595" s="101"/>
      <c r="D595" s="102" t="s">
        <v>1350</v>
      </c>
      <c r="E595" s="102">
        <f>E596</f>
        <v>0</v>
      </c>
      <c r="F595" s="102">
        <f t="shared" ref="F595:H595" si="29">F596</f>
        <v>0</v>
      </c>
      <c r="G595" s="102">
        <f t="shared" si="29"/>
        <v>0</v>
      </c>
      <c r="H595" s="102">
        <f t="shared" si="29"/>
        <v>11519.35</v>
      </c>
      <c r="I595" s="146" t="e">
        <f t="shared" si="25"/>
        <v>#DIV/0!</v>
      </c>
      <c r="J595" s="146" t="e">
        <f t="shared" si="26"/>
        <v>#DIV/0!</v>
      </c>
    </row>
    <row r="596" spans="1:11" ht="15" customHeight="1">
      <c r="A596" s="85"/>
      <c r="B596" s="85"/>
      <c r="C596" s="85">
        <v>3813</v>
      </c>
      <c r="D596" s="67" t="s">
        <v>1548</v>
      </c>
      <c r="E596" s="67"/>
      <c r="F596" s="67"/>
      <c r="G596" s="67"/>
      <c r="H596" s="67">
        <v>11519.35</v>
      </c>
      <c r="I596" s="145" t="e">
        <f t="shared" si="25"/>
        <v>#DIV/0!</v>
      </c>
      <c r="J596" s="145" t="e">
        <f t="shared" si="26"/>
        <v>#DIV/0!</v>
      </c>
    </row>
    <row r="597" spans="1:11" ht="15" customHeight="1">
      <c r="A597" s="285" t="s">
        <v>1686</v>
      </c>
      <c r="B597" s="286"/>
      <c r="C597" s="286"/>
      <c r="D597" s="287"/>
      <c r="E597" s="164">
        <f>E598</f>
        <v>0</v>
      </c>
      <c r="F597" s="164">
        <f>F598</f>
        <v>0</v>
      </c>
      <c r="G597" s="164">
        <f>G598</f>
        <v>21743</v>
      </c>
      <c r="H597" s="164">
        <f>H598</f>
        <v>21231.690000000002</v>
      </c>
      <c r="I597" s="165" t="e">
        <f t="shared" si="25"/>
        <v>#DIV/0!</v>
      </c>
      <c r="J597" s="165">
        <f t="shared" si="26"/>
        <v>97.648392586119684</v>
      </c>
    </row>
    <row r="598" spans="1:11" ht="15" customHeight="1">
      <c r="A598" s="101">
        <v>3</v>
      </c>
      <c r="B598" s="85"/>
      <c r="C598" s="41"/>
      <c r="D598" s="41" t="s">
        <v>1356</v>
      </c>
      <c r="E598" s="64">
        <f>E599+E605</f>
        <v>0</v>
      </c>
      <c r="F598" s="64">
        <f>F599+F605</f>
        <v>0</v>
      </c>
      <c r="G598" s="64">
        <f>G599+G605</f>
        <v>21743</v>
      </c>
      <c r="H598" s="64">
        <f>H599+H605</f>
        <v>21231.690000000002</v>
      </c>
      <c r="I598" s="138" t="e">
        <f t="shared" si="25"/>
        <v>#DIV/0!</v>
      </c>
      <c r="J598" s="138">
        <f t="shared" si="26"/>
        <v>97.648392586119684</v>
      </c>
    </row>
    <row r="599" spans="1:11" ht="15" customHeight="1">
      <c r="A599" s="85"/>
      <c r="B599" s="101">
        <v>31</v>
      </c>
      <c r="C599" s="41"/>
      <c r="D599" s="41" t="s">
        <v>1318</v>
      </c>
      <c r="E599" s="64">
        <f>SUM(E600:E604)</f>
        <v>0</v>
      </c>
      <c r="F599" s="64">
        <f>SUM(F600:F604)</f>
        <v>0</v>
      </c>
      <c r="G599" s="64">
        <f>SUM(G600:G604)</f>
        <v>18640</v>
      </c>
      <c r="H599" s="64">
        <f>SUM(H600:H604)</f>
        <v>18575.330000000002</v>
      </c>
      <c r="I599" s="138" t="e">
        <f t="shared" si="25"/>
        <v>#DIV/0!</v>
      </c>
      <c r="J599" s="138">
        <f t="shared" si="26"/>
        <v>99.653057939914163</v>
      </c>
    </row>
    <row r="600" spans="1:11" ht="15" customHeight="1">
      <c r="A600" s="85"/>
      <c r="B600" s="85"/>
      <c r="C600" s="85">
        <v>3111</v>
      </c>
      <c r="D600" s="67" t="s">
        <v>1395</v>
      </c>
      <c r="E600" s="67"/>
      <c r="F600" s="67"/>
      <c r="G600" s="67">
        <v>16000</v>
      </c>
      <c r="H600" s="67">
        <v>15944.49</v>
      </c>
      <c r="I600" s="145" t="e">
        <f t="shared" si="25"/>
        <v>#DIV/0!</v>
      </c>
      <c r="J600" s="145">
        <f t="shared" si="26"/>
        <v>99.653062500000004</v>
      </c>
      <c r="K600" s="57">
        <v>2255</v>
      </c>
    </row>
    <row r="601" spans="1:11" ht="15" customHeight="1">
      <c r="A601" s="85"/>
      <c r="B601" s="85"/>
      <c r="C601" s="85">
        <v>3112</v>
      </c>
      <c r="D601" s="67" t="s">
        <v>1470</v>
      </c>
      <c r="E601" s="67"/>
      <c r="F601" s="67"/>
      <c r="G601" s="67"/>
      <c r="H601" s="67"/>
      <c r="I601" s="145" t="e">
        <f t="shared" si="25"/>
        <v>#DIV/0!</v>
      </c>
      <c r="J601" s="145" t="e">
        <f t="shared" si="26"/>
        <v>#DIV/0!</v>
      </c>
    </row>
    <row r="602" spans="1:11" ht="15" customHeight="1">
      <c r="A602" s="85"/>
      <c r="B602" s="85"/>
      <c r="C602" s="85">
        <v>3121</v>
      </c>
      <c r="D602" s="67" t="s">
        <v>1293</v>
      </c>
      <c r="E602" s="67"/>
      <c r="F602" s="67"/>
      <c r="G602" s="67"/>
      <c r="H602" s="67"/>
      <c r="I602" s="145" t="e">
        <f t="shared" si="25"/>
        <v>#DIV/0!</v>
      </c>
      <c r="J602" s="145" t="e">
        <f t="shared" si="26"/>
        <v>#DIV/0!</v>
      </c>
    </row>
    <row r="603" spans="1:11" ht="15" customHeight="1">
      <c r="A603" s="85"/>
      <c r="B603" s="85"/>
      <c r="C603" s="85">
        <v>3132</v>
      </c>
      <c r="D603" s="67" t="s">
        <v>1354</v>
      </c>
      <c r="E603" s="67"/>
      <c r="F603" s="67"/>
      <c r="G603" s="67">
        <v>2640</v>
      </c>
      <c r="H603" s="67">
        <v>2630.84</v>
      </c>
      <c r="I603" s="145" t="e">
        <f t="shared" si="25"/>
        <v>#DIV/0!</v>
      </c>
      <c r="J603" s="145">
        <f t="shared" si="26"/>
        <v>99.653030303030306</v>
      </c>
      <c r="K603" s="57">
        <v>372</v>
      </c>
    </row>
    <row r="604" spans="1:11" ht="15" customHeight="1">
      <c r="A604" s="85"/>
      <c r="B604" s="85"/>
      <c r="C604" s="85">
        <v>3133</v>
      </c>
      <c r="D604" s="67" t="s">
        <v>1396</v>
      </c>
      <c r="E604" s="67"/>
      <c r="F604" s="67">
        <v>0</v>
      </c>
      <c r="G604" s="67"/>
      <c r="H604" s="67"/>
      <c r="I604" s="145" t="e">
        <f t="shared" si="25"/>
        <v>#DIV/0!</v>
      </c>
      <c r="J604" s="145" t="e">
        <f t="shared" si="26"/>
        <v>#DIV/0!</v>
      </c>
    </row>
    <row r="605" spans="1:11" ht="15" customHeight="1">
      <c r="A605" s="85"/>
      <c r="B605" s="101">
        <v>32</v>
      </c>
      <c r="C605" s="85"/>
      <c r="D605" s="101" t="s">
        <v>1321</v>
      </c>
      <c r="E605" s="64">
        <f>SUM(E606:E610)</f>
        <v>0</v>
      </c>
      <c r="F605" s="64">
        <f>SUM(F606:F610)</f>
        <v>0</v>
      </c>
      <c r="G605" s="64">
        <f>SUM(G606:G610)</f>
        <v>3103</v>
      </c>
      <c r="H605" s="64">
        <f>SUM(H606:H610)</f>
        <v>2656.36</v>
      </c>
      <c r="I605" s="145" t="e">
        <f t="shared" si="25"/>
        <v>#DIV/0!</v>
      </c>
      <c r="J605" s="145">
        <f t="shared" si="26"/>
        <v>85.606187560425397</v>
      </c>
    </row>
    <row r="606" spans="1:11" ht="15" customHeight="1">
      <c r="A606" s="85"/>
      <c r="B606" s="85"/>
      <c r="C606" s="85">
        <v>3211</v>
      </c>
      <c r="D606" s="67" t="s">
        <v>1264</v>
      </c>
      <c r="E606" s="67"/>
      <c r="F606" s="67"/>
      <c r="G606" s="67">
        <v>3000</v>
      </c>
      <c r="H606" s="67">
        <v>2303.23</v>
      </c>
      <c r="I606" s="145" t="e">
        <f t="shared" si="25"/>
        <v>#DIV/0!</v>
      </c>
      <c r="J606" s="145">
        <f t="shared" si="26"/>
        <v>76.774333333333331</v>
      </c>
    </row>
    <row r="607" spans="1:11" ht="15" customHeight="1">
      <c r="A607" s="85"/>
      <c r="B607" s="85"/>
      <c r="C607" s="85">
        <v>3212</v>
      </c>
      <c r="D607" s="67" t="s">
        <v>1265</v>
      </c>
      <c r="E607" s="67"/>
      <c r="F607" s="67">
        <v>0</v>
      </c>
      <c r="G607" s="67">
        <v>0</v>
      </c>
      <c r="H607" s="67"/>
      <c r="I607" s="145" t="e">
        <f t="shared" si="25"/>
        <v>#DIV/0!</v>
      </c>
      <c r="J607" s="145" t="e">
        <f t="shared" si="26"/>
        <v>#DIV/0!</v>
      </c>
    </row>
    <row r="608" spans="1:11" ht="15" customHeight="1">
      <c r="A608" s="85"/>
      <c r="B608" s="85"/>
      <c r="C608" s="85">
        <v>3213</v>
      </c>
      <c r="D608" s="67" t="s">
        <v>1266</v>
      </c>
      <c r="E608" s="67"/>
      <c r="F608" s="67">
        <v>0</v>
      </c>
      <c r="G608" s="67">
        <v>0</v>
      </c>
      <c r="H608" s="67">
        <v>250</v>
      </c>
      <c r="I608" s="145" t="e">
        <f t="shared" si="25"/>
        <v>#DIV/0!</v>
      </c>
      <c r="J608" s="145" t="e">
        <f t="shared" si="26"/>
        <v>#DIV/0!</v>
      </c>
    </row>
    <row r="609" spans="1:11" ht="15" customHeight="1">
      <c r="A609" s="85"/>
      <c r="B609" s="85"/>
      <c r="C609" s="85">
        <v>3221</v>
      </c>
      <c r="D609" s="67" t="s">
        <v>1267</v>
      </c>
      <c r="E609" s="67"/>
      <c r="F609" s="67">
        <v>0</v>
      </c>
      <c r="G609" s="67">
        <v>0</v>
      </c>
      <c r="H609" s="67"/>
      <c r="I609" s="145" t="e">
        <f t="shared" si="25"/>
        <v>#DIV/0!</v>
      </c>
      <c r="J609" s="145" t="e">
        <f t="shared" si="26"/>
        <v>#DIV/0!</v>
      </c>
    </row>
    <row r="610" spans="1:11" ht="15" customHeight="1">
      <c r="A610" s="85"/>
      <c r="B610" s="85"/>
      <c r="C610" s="85">
        <v>3233</v>
      </c>
      <c r="D610" s="67" t="s">
        <v>1274</v>
      </c>
      <c r="E610" s="67"/>
      <c r="F610" s="67"/>
      <c r="G610" s="67">
        <v>103</v>
      </c>
      <c r="H610" s="67">
        <v>103.13</v>
      </c>
      <c r="I610" s="145" t="e">
        <f t="shared" si="25"/>
        <v>#DIV/0!</v>
      </c>
      <c r="J610" s="145">
        <f t="shared" si="26"/>
        <v>100.12621359223301</v>
      </c>
    </row>
    <row r="611" spans="1:11" ht="15" customHeight="1">
      <c r="A611" s="285" t="s">
        <v>1687</v>
      </c>
      <c r="B611" s="286"/>
      <c r="C611" s="286"/>
      <c r="D611" s="287"/>
      <c r="E611" s="164">
        <f>E612+E625</f>
        <v>0</v>
      </c>
      <c r="F611" s="164">
        <f>F612+F625</f>
        <v>0</v>
      </c>
      <c r="G611" s="164">
        <f>G612+G625</f>
        <v>39400</v>
      </c>
      <c r="H611" s="164">
        <f>H612+H625</f>
        <v>47385.96</v>
      </c>
      <c r="I611" s="165" t="e">
        <f t="shared" si="25"/>
        <v>#DIV/0!</v>
      </c>
      <c r="J611" s="165">
        <f t="shared" si="26"/>
        <v>120.26893401015228</v>
      </c>
    </row>
    <row r="612" spans="1:11" ht="15" customHeight="1">
      <c r="A612" s="101">
        <v>3</v>
      </c>
      <c r="B612" s="85"/>
      <c r="C612" s="41"/>
      <c r="D612" s="41" t="s">
        <v>1356</v>
      </c>
      <c r="E612" s="64">
        <f>E613+E619</f>
        <v>0</v>
      </c>
      <c r="F612" s="64">
        <f>F613+F619</f>
        <v>0</v>
      </c>
      <c r="G612" s="64">
        <f>G613+G619</f>
        <v>26400</v>
      </c>
      <c r="H612" s="64">
        <f>H613+H619</f>
        <v>33347.21</v>
      </c>
      <c r="I612" s="138" t="e">
        <f t="shared" si="25"/>
        <v>#DIV/0!</v>
      </c>
      <c r="J612" s="138">
        <f t="shared" si="26"/>
        <v>126.31518939393939</v>
      </c>
    </row>
    <row r="613" spans="1:11" ht="15" customHeight="1">
      <c r="A613" s="85"/>
      <c r="B613" s="101">
        <v>31</v>
      </c>
      <c r="C613" s="41"/>
      <c r="D613" s="41" t="s">
        <v>1318</v>
      </c>
      <c r="E613" s="64">
        <f>SUM(E614:E618)</f>
        <v>0</v>
      </c>
      <c r="F613" s="64">
        <f>SUM(F614:F618)</f>
        <v>0</v>
      </c>
      <c r="G613" s="64">
        <f>SUM(G614:G618)</f>
        <v>23300</v>
      </c>
      <c r="H613" s="64">
        <f>SUM(H614:H618)</f>
        <v>30127.719999999998</v>
      </c>
      <c r="I613" s="138" t="e">
        <f t="shared" si="25"/>
        <v>#DIV/0!</v>
      </c>
      <c r="J613" s="138">
        <f t="shared" si="26"/>
        <v>129.30351931330472</v>
      </c>
    </row>
    <row r="614" spans="1:11" ht="15" customHeight="1">
      <c r="A614" s="85"/>
      <c r="B614" s="85"/>
      <c r="C614" s="85">
        <v>3111</v>
      </c>
      <c r="D614" s="67" t="s">
        <v>1395</v>
      </c>
      <c r="E614" s="67"/>
      <c r="F614" s="67"/>
      <c r="G614" s="67">
        <v>20000</v>
      </c>
      <c r="H614" s="67">
        <v>25603.17</v>
      </c>
      <c r="I614" s="145" t="e">
        <f t="shared" si="25"/>
        <v>#DIV/0!</v>
      </c>
      <c r="J614" s="145">
        <f t="shared" si="26"/>
        <v>128.01585</v>
      </c>
      <c r="K614" s="57">
        <v>3694</v>
      </c>
    </row>
    <row r="615" spans="1:11" ht="15" customHeight="1">
      <c r="A615" s="85"/>
      <c r="B615" s="85"/>
      <c r="C615" s="85">
        <v>3112</v>
      </c>
      <c r="D615" s="67" t="s">
        <v>1470</v>
      </c>
      <c r="E615" s="67"/>
      <c r="F615" s="67"/>
      <c r="G615" s="67"/>
      <c r="H615" s="67"/>
      <c r="I615" s="145" t="e">
        <f t="shared" si="25"/>
        <v>#DIV/0!</v>
      </c>
      <c r="J615" s="145" t="e">
        <f t="shared" si="26"/>
        <v>#DIV/0!</v>
      </c>
    </row>
    <row r="616" spans="1:11" ht="15" customHeight="1">
      <c r="A616" s="85"/>
      <c r="B616" s="85"/>
      <c r="C616" s="85">
        <v>3121</v>
      </c>
      <c r="D616" s="67" t="s">
        <v>1293</v>
      </c>
      <c r="E616" s="67"/>
      <c r="F616" s="67"/>
      <c r="G616" s="67"/>
      <c r="H616" s="67">
        <v>300</v>
      </c>
      <c r="I616" s="145" t="e">
        <f t="shared" si="25"/>
        <v>#DIV/0!</v>
      </c>
      <c r="J616" s="145" t="e">
        <f t="shared" si="26"/>
        <v>#DIV/0!</v>
      </c>
    </row>
    <row r="617" spans="1:11" ht="15" customHeight="1">
      <c r="A617" s="85"/>
      <c r="B617" s="85"/>
      <c r="C617" s="85">
        <v>3132</v>
      </c>
      <c r="D617" s="67" t="s">
        <v>1354</v>
      </c>
      <c r="E617" s="67"/>
      <c r="F617" s="67"/>
      <c r="G617" s="67">
        <v>3300</v>
      </c>
      <c r="H617" s="67">
        <v>4224.55</v>
      </c>
      <c r="I617" s="145" t="e">
        <f t="shared" si="25"/>
        <v>#DIV/0!</v>
      </c>
      <c r="J617" s="145">
        <f t="shared" si="26"/>
        <v>128.01666666666668</v>
      </c>
      <c r="K617" s="57">
        <v>609</v>
      </c>
    </row>
    <row r="618" spans="1:11" ht="15" customHeight="1">
      <c r="A618" s="85"/>
      <c r="B618" s="85"/>
      <c r="C618" s="85">
        <v>3133</v>
      </c>
      <c r="D618" s="67" t="s">
        <v>1396</v>
      </c>
      <c r="E618" s="67"/>
      <c r="F618" s="67">
        <v>0</v>
      </c>
      <c r="G618" s="67"/>
      <c r="H618" s="67"/>
      <c r="I618" s="145" t="e">
        <f t="shared" si="25"/>
        <v>#DIV/0!</v>
      </c>
      <c r="J618" s="145" t="e">
        <f t="shared" si="26"/>
        <v>#DIV/0!</v>
      </c>
    </row>
    <row r="619" spans="1:11" ht="15" customHeight="1">
      <c r="A619" s="85"/>
      <c r="B619" s="101">
        <v>32</v>
      </c>
      <c r="C619" s="85"/>
      <c r="D619" s="101" t="s">
        <v>1321</v>
      </c>
      <c r="E619" s="64">
        <f>SUM(E620:E624)</f>
        <v>0</v>
      </c>
      <c r="F619" s="64">
        <f t="shared" ref="F619:H619" si="30">SUM(F620:F624)</f>
        <v>0</v>
      </c>
      <c r="G619" s="64">
        <f t="shared" si="30"/>
        <v>3100</v>
      </c>
      <c r="H619" s="64">
        <f t="shared" si="30"/>
        <v>3219.4900000000002</v>
      </c>
      <c r="I619" s="145" t="e">
        <f t="shared" si="25"/>
        <v>#DIV/0!</v>
      </c>
      <c r="J619" s="145">
        <f t="shared" si="26"/>
        <v>103.85451612903228</v>
      </c>
    </row>
    <row r="620" spans="1:11" ht="15" customHeight="1">
      <c r="A620" s="85"/>
      <c r="B620" s="85"/>
      <c r="C620" s="85">
        <v>3211</v>
      </c>
      <c r="D620" s="67" t="s">
        <v>1264</v>
      </c>
      <c r="E620" s="67"/>
      <c r="F620" s="67"/>
      <c r="G620" s="67">
        <v>3000</v>
      </c>
      <c r="H620" s="67">
        <v>2218.7800000000002</v>
      </c>
      <c r="I620" s="145" t="e">
        <f t="shared" si="25"/>
        <v>#DIV/0!</v>
      </c>
      <c r="J620" s="145">
        <f t="shared" si="26"/>
        <v>73.959333333333348</v>
      </c>
    </row>
    <row r="621" spans="1:11" ht="15" customHeight="1">
      <c r="A621" s="85"/>
      <c r="B621" s="85"/>
      <c r="C621" s="85">
        <v>3212</v>
      </c>
      <c r="D621" s="67" t="s">
        <v>1265</v>
      </c>
      <c r="E621" s="67"/>
      <c r="F621" s="67">
        <v>0</v>
      </c>
      <c r="G621" s="142">
        <v>100</v>
      </c>
      <c r="H621" s="67">
        <v>188.21</v>
      </c>
      <c r="I621" s="145" t="e">
        <f t="shared" si="25"/>
        <v>#DIV/0!</v>
      </c>
      <c r="J621" s="145">
        <f t="shared" si="26"/>
        <v>188.21</v>
      </c>
    </row>
    <row r="622" spans="1:11" ht="15" customHeight="1">
      <c r="A622" s="85"/>
      <c r="B622" s="85"/>
      <c r="C622" s="85">
        <v>3213</v>
      </c>
      <c r="D622" s="67" t="s">
        <v>1266</v>
      </c>
      <c r="E622" s="67"/>
      <c r="F622" s="67">
        <v>0</v>
      </c>
      <c r="G622" s="67">
        <v>0</v>
      </c>
      <c r="H622" s="67"/>
      <c r="I622" s="145" t="e">
        <f t="shared" si="25"/>
        <v>#DIV/0!</v>
      </c>
      <c r="J622" s="145" t="e">
        <f t="shared" si="26"/>
        <v>#DIV/0!</v>
      </c>
    </row>
    <row r="623" spans="1:11" ht="15" customHeight="1">
      <c r="A623" s="85"/>
      <c r="B623" s="85"/>
      <c r="C623" s="85">
        <v>3221</v>
      </c>
      <c r="D623" s="67" t="s">
        <v>1267</v>
      </c>
      <c r="E623" s="67"/>
      <c r="F623" s="67">
        <v>0</v>
      </c>
      <c r="G623" s="67">
        <v>0</v>
      </c>
      <c r="H623" s="67"/>
      <c r="I623" s="145" t="e">
        <f t="shared" si="25"/>
        <v>#DIV/0!</v>
      </c>
      <c r="J623" s="145" t="e">
        <f t="shared" si="26"/>
        <v>#DIV/0!</v>
      </c>
    </row>
    <row r="624" spans="1:11" ht="15" customHeight="1">
      <c r="A624" s="85"/>
      <c r="B624" s="85"/>
      <c r="C624" s="85">
        <v>3224</v>
      </c>
      <c r="D624" s="67" t="s">
        <v>1411</v>
      </c>
      <c r="E624" s="67"/>
      <c r="F624" s="67"/>
      <c r="G624" s="67"/>
      <c r="H624" s="67">
        <v>812.5</v>
      </c>
      <c r="I624" s="145" t="e">
        <f t="shared" si="25"/>
        <v>#DIV/0!</v>
      </c>
      <c r="J624" s="145" t="e">
        <f t="shared" si="26"/>
        <v>#DIV/0!</v>
      </c>
    </row>
    <row r="625" spans="1:11" ht="19.5" customHeight="1">
      <c r="A625" s="101">
        <v>4</v>
      </c>
      <c r="B625" s="85"/>
      <c r="C625" s="85"/>
      <c r="D625" s="101" t="s">
        <v>1343</v>
      </c>
      <c r="E625" s="64">
        <f>E626</f>
        <v>0</v>
      </c>
      <c r="F625" s="64">
        <f t="shared" ref="F625:H625" si="31">F626</f>
        <v>0</v>
      </c>
      <c r="G625" s="64">
        <f t="shared" si="31"/>
        <v>13000</v>
      </c>
      <c r="H625" s="64">
        <f t="shared" si="31"/>
        <v>14038.75</v>
      </c>
      <c r="I625" s="145" t="e">
        <f t="shared" si="25"/>
        <v>#DIV/0!</v>
      </c>
      <c r="J625" s="145">
        <f t="shared" si="26"/>
        <v>107.99038461538461</v>
      </c>
    </row>
    <row r="626" spans="1:11" ht="17.25" customHeight="1">
      <c r="A626" s="85"/>
      <c r="B626" s="101">
        <v>42</v>
      </c>
      <c r="C626" s="85"/>
      <c r="D626" s="101" t="s">
        <v>1344</v>
      </c>
      <c r="E626" s="64">
        <f>SUM(E627:E628)</f>
        <v>0</v>
      </c>
      <c r="F626" s="64">
        <f t="shared" ref="F626:H626" si="32">SUM(F627:F628)</f>
        <v>0</v>
      </c>
      <c r="G626" s="64">
        <f t="shared" si="32"/>
        <v>13000</v>
      </c>
      <c r="H626" s="64">
        <f t="shared" si="32"/>
        <v>14038.75</v>
      </c>
      <c r="I626" s="145" t="e">
        <f t="shared" si="25"/>
        <v>#DIV/0!</v>
      </c>
      <c r="J626" s="145">
        <f t="shared" si="26"/>
        <v>107.99038461538461</v>
      </c>
    </row>
    <row r="627" spans="1:11" ht="15" customHeight="1">
      <c r="A627" s="85"/>
      <c r="B627" s="85"/>
      <c r="C627" s="85">
        <v>4221</v>
      </c>
      <c r="D627" s="67" t="s">
        <v>1287</v>
      </c>
      <c r="E627" s="67"/>
      <c r="F627" s="67">
        <v>0</v>
      </c>
      <c r="G627" s="67">
        <v>13000</v>
      </c>
      <c r="H627" s="67">
        <v>7641.25</v>
      </c>
      <c r="I627" s="145" t="e">
        <f t="shared" si="25"/>
        <v>#DIV/0!</v>
      </c>
      <c r="J627" s="145">
        <f t="shared" si="26"/>
        <v>58.778846153846153</v>
      </c>
    </row>
    <row r="628" spans="1:11" ht="15" customHeight="1">
      <c r="A628" s="85"/>
      <c r="B628" s="85"/>
      <c r="C628" s="85">
        <v>4224</v>
      </c>
      <c r="D628" s="67" t="s">
        <v>1310</v>
      </c>
      <c r="E628" s="67"/>
      <c r="F628" s="67"/>
      <c r="G628" s="67"/>
      <c r="H628" s="67">
        <v>6397.5</v>
      </c>
      <c r="I628" s="145" t="e">
        <f t="shared" si="25"/>
        <v>#DIV/0!</v>
      </c>
      <c r="J628" s="145" t="e">
        <f t="shared" si="26"/>
        <v>#DIV/0!</v>
      </c>
    </row>
    <row r="629" spans="1:11" ht="15" customHeight="1">
      <c r="A629" s="285" t="s">
        <v>1688</v>
      </c>
      <c r="B629" s="286"/>
      <c r="C629" s="286"/>
      <c r="D629" s="287"/>
      <c r="E629" s="164">
        <f>E630</f>
        <v>0</v>
      </c>
      <c r="F629" s="164">
        <f>F630</f>
        <v>0</v>
      </c>
      <c r="G629" s="164">
        <f>G630</f>
        <v>30300</v>
      </c>
      <c r="H629" s="164">
        <f>H630</f>
        <v>42286.43</v>
      </c>
      <c r="I629" s="165" t="e">
        <f t="shared" si="25"/>
        <v>#DIV/0!</v>
      </c>
      <c r="J629" s="165">
        <f t="shared" si="26"/>
        <v>139.55917491749176</v>
      </c>
    </row>
    <row r="630" spans="1:11" ht="15" customHeight="1">
      <c r="A630" s="101">
        <v>3</v>
      </c>
      <c r="B630" s="85"/>
      <c r="C630" s="41"/>
      <c r="D630" s="41" t="s">
        <v>1356</v>
      </c>
      <c r="E630" s="64">
        <f>E631+E637</f>
        <v>0</v>
      </c>
      <c r="F630" s="64">
        <f>F631+F637</f>
        <v>0</v>
      </c>
      <c r="G630" s="64">
        <f>G631+G637</f>
        <v>30300</v>
      </c>
      <c r="H630" s="64">
        <f>H631+H637</f>
        <v>42286.43</v>
      </c>
      <c r="I630" s="138" t="e">
        <f t="shared" si="25"/>
        <v>#DIV/0!</v>
      </c>
      <c r="J630" s="138">
        <f t="shared" si="26"/>
        <v>139.55917491749176</v>
      </c>
    </row>
    <row r="631" spans="1:11" ht="15" customHeight="1">
      <c r="A631" s="85"/>
      <c r="B631" s="101">
        <v>31</v>
      </c>
      <c r="C631" s="41"/>
      <c r="D631" s="41" t="s">
        <v>1318</v>
      </c>
      <c r="E631" s="64">
        <f>SUM(E632:E636)</f>
        <v>0</v>
      </c>
      <c r="F631" s="64">
        <f>SUM(F632:F636)</f>
        <v>0</v>
      </c>
      <c r="G631" s="64">
        <f>SUM(G632:G636)</f>
        <v>23300</v>
      </c>
      <c r="H631" s="64">
        <f>SUM(H632:H636)</f>
        <v>19786.43</v>
      </c>
      <c r="I631" s="138" t="e">
        <f t="shared" si="25"/>
        <v>#DIV/0!</v>
      </c>
      <c r="J631" s="138">
        <f t="shared" si="26"/>
        <v>84.92030042918455</v>
      </c>
    </row>
    <row r="632" spans="1:11" ht="15" customHeight="1">
      <c r="A632" s="85"/>
      <c r="B632" s="85"/>
      <c r="C632" s="85">
        <v>3111</v>
      </c>
      <c r="D632" s="67" t="s">
        <v>1395</v>
      </c>
      <c r="E632" s="67"/>
      <c r="F632" s="67"/>
      <c r="G632" s="67">
        <v>20000</v>
      </c>
      <c r="H632" s="67">
        <v>16984.03</v>
      </c>
      <c r="I632" s="145" t="e">
        <f t="shared" si="25"/>
        <v>#DIV/0!</v>
      </c>
      <c r="J632" s="145">
        <f t="shared" si="26"/>
        <v>84.920149999999992</v>
      </c>
      <c r="K632" s="57">
        <v>2715</v>
      </c>
    </row>
    <row r="633" spans="1:11" ht="15" customHeight="1">
      <c r="A633" s="85"/>
      <c r="B633" s="85"/>
      <c r="C633" s="85">
        <v>3112</v>
      </c>
      <c r="D633" s="67" t="s">
        <v>1470</v>
      </c>
      <c r="E633" s="67"/>
      <c r="F633" s="67"/>
      <c r="G633" s="67"/>
      <c r="H633" s="67"/>
      <c r="I633" s="145" t="e">
        <f t="shared" si="25"/>
        <v>#DIV/0!</v>
      </c>
      <c r="J633" s="145" t="e">
        <f t="shared" si="26"/>
        <v>#DIV/0!</v>
      </c>
    </row>
    <row r="634" spans="1:11" ht="15" customHeight="1">
      <c r="A634" s="85"/>
      <c r="B634" s="85"/>
      <c r="C634" s="85">
        <v>3121</v>
      </c>
      <c r="D634" s="67" t="s">
        <v>1293</v>
      </c>
      <c r="E634" s="67"/>
      <c r="F634" s="67"/>
      <c r="G634" s="67"/>
      <c r="H634" s="67"/>
      <c r="I634" s="145" t="e">
        <f t="shared" si="25"/>
        <v>#DIV/0!</v>
      </c>
      <c r="J634" s="145" t="e">
        <f t="shared" si="26"/>
        <v>#DIV/0!</v>
      </c>
    </row>
    <row r="635" spans="1:11" ht="15" customHeight="1">
      <c r="A635" s="85"/>
      <c r="B635" s="85"/>
      <c r="C635" s="85">
        <v>3132</v>
      </c>
      <c r="D635" s="67" t="s">
        <v>1354</v>
      </c>
      <c r="E635" s="67"/>
      <c r="F635" s="67"/>
      <c r="G635" s="67">
        <v>3300</v>
      </c>
      <c r="H635" s="67">
        <v>2802.4</v>
      </c>
      <c r="I635" s="145" t="e">
        <f t="shared" si="25"/>
        <v>#DIV/0!</v>
      </c>
      <c r="J635" s="145">
        <f t="shared" si="26"/>
        <v>84.921212121212122</v>
      </c>
      <c r="K635" s="57">
        <v>448</v>
      </c>
    </row>
    <row r="636" spans="1:11" ht="15" customHeight="1">
      <c r="A636" s="85"/>
      <c r="B636" s="85"/>
      <c r="C636" s="85">
        <v>3133</v>
      </c>
      <c r="D636" s="67" t="s">
        <v>1396</v>
      </c>
      <c r="E636" s="67"/>
      <c r="F636" s="67">
        <v>0</v>
      </c>
      <c r="G636" s="67"/>
      <c r="H636" s="67"/>
      <c r="I636" s="145" t="e">
        <f t="shared" si="25"/>
        <v>#DIV/0!</v>
      </c>
      <c r="J636" s="145" t="e">
        <f t="shared" si="26"/>
        <v>#DIV/0!</v>
      </c>
    </row>
    <row r="637" spans="1:11" ht="15" customHeight="1">
      <c r="A637" s="85"/>
      <c r="B637" s="101">
        <v>32</v>
      </c>
      <c r="C637" s="85"/>
      <c r="D637" s="101" t="s">
        <v>1321</v>
      </c>
      <c r="E637" s="64">
        <f>SUM(E638:E643)</f>
        <v>0</v>
      </c>
      <c r="F637" s="64">
        <f>SUM(F638:F643)</f>
        <v>0</v>
      </c>
      <c r="G637" s="64">
        <f>SUM(G638:G643)</f>
        <v>7000</v>
      </c>
      <c r="H637" s="64">
        <f>SUM(H638:H643)</f>
        <v>22500</v>
      </c>
      <c r="I637" s="145" t="e">
        <f t="shared" si="25"/>
        <v>#DIV/0!</v>
      </c>
      <c r="J637" s="145">
        <f t="shared" si="26"/>
        <v>321.42857142857144</v>
      </c>
    </row>
    <row r="638" spans="1:11" ht="15" customHeight="1">
      <c r="A638" s="85"/>
      <c r="B638" s="85"/>
      <c r="C638" s="85">
        <v>3211</v>
      </c>
      <c r="D638" s="67" t="s">
        <v>1264</v>
      </c>
      <c r="E638" s="67"/>
      <c r="F638" s="67"/>
      <c r="G638" s="67"/>
      <c r="H638" s="67"/>
      <c r="I638" s="145" t="e">
        <f t="shared" si="25"/>
        <v>#DIV/0!</v>
      </c>
      <c r="J638" s="145" t="e">
        <f t="shared" si="26"/>
        <v>#DIV/0!</v>
      </c>
    </row>
    <row r="639" spans="1:11" ht="15" customHeight="1">
      <c r="A639" s="85"/>
      <c r="B639" s="85"/>
      <c r="C639" s="85">
        <v>3212</v>
      </c>
      <c r="D639" s="67" t="s">
        <v>1265</v>
      </c>
      <c r="E639" s="67"/>
      <c r="F639" s="67">
        <v>0</v>
      </c>
      <c r="G639" s="67">
        <v>0</v>
      </c>
      <c r="H639" s="67"/>
      <c r="I639" s="145" t="e">
        <f t="shared" si="25"/>
        <v>#DIV/0!</v>
      </c>
      <c r="J639" s="145" t="e">
        <f t="shared" si="26"/>
        <v>#DIV/0!</v>
      </c>
    </row>
    <row r="640" spans="1:11" ht="15" customHeight="1">
      <c r="A640" s="85"/>
      <c r="B640" s="85"/>
      <c r="C640" s="85">
        <v>3213</v>
      </c>
      <c r="D640" s="67" t="s">
        <v>1266</v>
      </c>
      <c r="E640" s="67"/>
      <c r="F640" s="67">
        <v>0</v>
      </c>
      <c r="G640" s="67">
        <v>0</v>
      </c>
      <c r="H640" s="67"/>
      <c r="I640" s="145" t="e">
        <f t="shared" si="25"/>
        <v>#DIV/0!</v>
      </c>
      <c r="J640" s="145" t="e">
        <f t="shared" si="26"/>
        <v>#DIV/0!</v>
      </c>
    </row>
    <row r="641" spans="1:11" ht="15" customHeight="1">
      <c r="A641" s="85"/>
      <c r="B641" s="85"/>
      <c r="C641" s="85">
        <v>3221</v>
      </c>
      <c r="D641" s="67" t="s">
        <v>1267</v>
      </c>
      <c r="E641" s="67"/>
      <c r="F641" s="67">
        <v>0</v>
      </c>
      <c r="G641" s="67">
        <v>0</v>
      </c>
      <c r="H641" s="67"/>
      <c r="I641" s="145" t="e">
        <f t="shared" si="25"/>
        <v>#DIV/0!</v>
      </c>
      <c r="J641" s="145" t="e">
        <f t="shared" si="26"/>
        <v>#DIV/0!</v>
      </c>
    </row>
    <row r="642" spans="1:11" ht="15" customHeight="1">
      <c r="A642" s="85"/>
      <c r="B642" s="85"/>
      <c r="C642" s="85">
        <v>3233</v>
      </c>
      <c r="D642" s="67" t="s">
        <v>1274</v>
      </c>
      <c r="E642" s="67"/>
      <c r="F642" s="67"/>
      <c r="G642" s="67"/>
      <c r="H642" s="67"/>
      <c r="I642" s="145" t="e">
        <f t="shared" si="25"/>
        <v>#DIV/0!</v>
      </c>
      <c r="J642" s="145" t="e">
        <f t="shared" si="26"/>
        <v>#DIV/0!</v>
      </c>
    </row>
    <row r="643" spans="1:11" ht="15" customHeight="1">
      <c r="A643" s="85"/>
      <c r="B643" s="85"/>
      <c r="C643" s="85">
        <v>3237</v>
      </c>
      <c r="D643" s="67" t="s">
        <v>1278</v>
      </c>
      <c r="E643" s="67"/>
      <c r="F643" s="67"/>
      <c r="G643" s="67">
        <v>7000</v>
      </c>
      <c r="H643" s="67">
        <v>22500</v>
      </c>
      <c r="I643" s="145" t="e">
        <f t="shared" si="25"/>
        <v>#DIV/0!</v>
      </c>
      <c r="J643" s="145">
        <f t="shared" si="26"/>
        <v>321.42857142857144</v>
      </c>
    </row>
    <row r="644" spans="1:11" ht="15" customHeight="1">
      <c r="A644" s="285" t="s">
        <v>1689</v>
      </c>
      <c r="B644" s="286"/>
      <c r="C644" s="286"/>
      <c r="D644" s="287"/>
      <c r="E644" s="164">
        <f>E645</f>
        <v>0</v>
      </c>
      <c r="F644" s="164">
        <f>F645</f>
        <v>0</v>
      </c>
      <c r="G644" s="164">
        <f>G645</f>
        <v>4780</v>
      </c>
      <c r="H644" s="164">
        <f>H645</f>
        <v>6841.5599999999995</v>
      </c>
      <c r="I644" s="165" t="e">
        <f t="shared" si="25"/>
        <v>#DIV/0!</v>
      </c>
      <c r="J644" s="165">
        <f t="shared" si="26"/>
        <v>143.128870292887</v>
      </c>
    </row>
    <row r="645" spans="1:11" ht="15" customHeight="1">
      <c r="A645" s="101">
        <v>3</v>
      </c>
      <c r="B645" s="85"/>
      <c r="C645" s="41"/>
      <c r="D645" s="41" t="s">
        <v>1356</v>
      </c>
      <c r="E645" s="64">
        <f>E646+E652</f>
        <v>0</v>
      </c>
      <c r="F645" s="64">
        <f>F646+F652</f>
        <v>0</v>
      </c>
      <c r="G645" s="64">
        <f>G646+G652</f>
        <v>4780</v>
      </c>
      <c r="H645" s="64">
        <f>H646+H652</f>
        <v>6841.5599999999995</v>
      </c>
      <c r="I645" s="138" t="e">
        <f t="shared" si="25"/>
        <v>#DIV/0!</v>
      </c>
      <c r="J645" s="138">
        <f t="shared" si="26"/>
        <v>143.128870292887</v>
      </c>
    </row>
    <row r="646" spans="1:11" ht="15" customHeight="1">
      <c r="A646" s="85"/>
      <c r="B646" s="101">
        <v>31</v>
      </c>
      <c r="C646" s="41"/>
      <c r="D646" s="41" t="s">
        <v>1318</v>
      </c>
      <c r="E646" s="64">
        <f>SUM(E647:E651)</f>
        <v>0</v>
      </c>
      <c r="F646" s="64">
        <f>SUM(F647:F651)</f>
        <v>0</v>
      </c>
      <c r="G646" s="64">
        <f>SUM(G647:G651)</f>
        <v>1780</v>
      </c>
      <c r="H646" s="64">
        <f>SUM(H647:H651)</f>
        <v>3811.87</v>
      </c>
      <c r="I646" s="138" t="e">
        <f t="shared" ref="I646:I709" si="33">H646/E646*100</f>
        <v>#DIV/0!</v>
      </c>
      <c r="J646" s="138">
        <f t="shared" ref="J646:J709" si="34">H646/G646*100</f>
        <v>214.14999999999998</v>
      </c>
    </row>
    <row r="647" spans="1:11" ht="15" customHeight="1">
      <c r="A647" s="85"/>
      <c r="B647" s="85"/>
      <c r="C647" s="85">
        <v>3111</v>
      </c>
      <c r="D647" s="67" t="s">
        <v>1395</v>
      </c>
      <c r="E647" s="67"/>
      <c r="F647" s="67"/>
      <c r="G647" s="67">
        <v>1500</v>
      </c>
      <c r="H647" s="67">
        <v>3247.66</v>
      </c>
      <c r="I647" s="145" t="e">
        <f t="shared" si="33"/>
        <v>#DIV/0!</v>
      </c>
      <c r="J647" s="145">
        <f t="shared" si="34"/>
        <v>216.51066666666665</v>
      </c>
      <c r="K647" s="57">
        <v>822</v>
      </c>
    </row>
    <row r="648" spans="1:11" ht="15" customHeight="1">
      <c r="A648" s="85"/>
      <c r="B648" s="85"/>
      <c r="C648" s="85">
        <v>3112</v>
      </c>
      <c r="D648" s="67" t="s">
        <v>1470</v>
      </c>
      <c r="E648" s="67"/>
      <c r="F648" s="67"/>
      <c r="G648" s="67">
        <v>30</v>
      </c>
      <c r="H648" s="67">
        <v>28.36</v>
      </c>
      <c r="I648" s="145" t="e">
        <f t="shared" si="33"/>
        <v>#DIV/0!</v>
      </c>
      <c r="J648" s="145">
        <f t="shared" si="34"/>
        <v>94.533333333333331</v>
      </c>
    </row>
    <row r="649" spans="1:11" ht="15" customHeight="1">
      <c r="A649" s="85"/>
      <c r="B649" s="85"/>
      <c r="C649" s="85">
        <v>3121</v>
      </c>
      <c r="D649" s="67" t="s">
        <v>1293</v>
      </c>
      <c r="E649" s="67"/>
      <c r="F649" s="67"/>
      <c r="G649" s="67"/>
      <c r="H649" s="67"/>
      <c r="I649" s="145" t="e">
        <f t="shared" si="33"/>
        <v>#DIV/0!</v>
      </c>
      <c r="J649" s="145" t="e">
        <f t="shared" si="34"/>
        <v>#DIV/0!</v>
      </c>
    </row>
    <row r="650" spans="1:11" ht="15" customHeight="1">
      <c r="A650" s="85"/>
      <c r="B650" s="85"/>
      <c r="C650" s="85">
        <v>3132</v>
      </c>
      <c r="D650" s="67" t="s">
        <v>1354</v>
      </c>
      <c r="E650" s="67"/>
      <c r="F650" s="67"/>
      <c r="G650" s="67">
        <v>250</v>
      </c>
      <c r="H650" s="67">
        <v>535.85</v>
      </c>
      <c r="I650" s="145" t="e">
        <f t="shared" si="33"/>
        <v>#DIV/0!</v>
      </c>
      <c r="J650" s="145">
        <f t="shared" si="34"/>
        <v>214.34000000000003</v>
      </c>
      <c r="K650" s="57">
        <v>135</v>
      </c>
    </row>
    <row r="651" spans="1:11" ht="15" customHeight="1">
      <c r="A651" s="85"/>
      <c r="B651" s="85"/>
      <c r="C651" s="85">
        <v>3133</v>
      </c>
      <c r="D651" s="67" t="s">
        <v>1396</v>
      </c>
      <c r="E651" s="67"/>
      <c r="F651" s="67">
        <v>0</v>
      </c>
      <c r="G651" s="67"/>
      <c r="H651" s="67"/>
      <c r="I651" s="145" t="e">
        <f t="shared" si="33"/>
        <v>#DIV/0!</v>
      </c>
      <c r="J651" s="145" t="e">
        <f t="shared" si="34"/>
        <v>#DIV/0!</v>
      </c>
    </row>
    <row r="652" spans="1:11" ht="15" customHeight="1">
      <c r="A652" s="85"/>
      <c r="B652" s="101">
        <v>32</v>
      </c>
      <c r="C652" s="85"/>
      <c r="D652" s="101" t="s">
        <v>1321</v>
      </c>
      <c r="E652" s="64">
        <f>SUM(E653:E656)</f>
        <v>0</v>
      </c>
      <c r="F652" s="64">
        <f>SUM(F653:F656)</f>
        <v>0</v>
      </c>
      <c r="G652" s="64">
        <f>SUM(G653:G656)</f>
        <v>3000</v>
      </c>
      <c r="H652" s="64">
        <f>SUM(H653:H656)</f>
        <v>3029.69</v>
      </c>
      <c r="I652" s="145" t="e">
        <f t="shared" si="33"/>
        <v>#DIV/0!</v>
      </c>
      <c r="J652" s="145">
        <f t="shared" si="34"/>
        <v>100.98966666666666</v>
      </c>
    </row>
    <row r="653" spans="1:11" ht="15" customHeight="1">
      <c r="A653" s="85"/>
      <c r="B653" s="85"/>
      <c r="C653" s="85">
        <v>3211</v>
      </c>
      <c r="D653" s="67" t="s">
        <v>1264</v>
      </c>
      <c r="E653" s="67"/>
      <c r="F653" s="67"/>
      <c r="G653" s="67">
        <v>3000</v>
      </c>
      <c r="H653" s="67">
        <v>3029.69</v>
      </c>
      <c r="I653" s="145" t="e">
        <f t="shared" si="33"/>
        <v>#DIV/0!</v>
      </c>
      <c r="J653" s="145">
        <f t="shared" si="34"/>
        <v>100.98966666666666</v>
      </c>
    </row>
    <row r="654" spans="1:11" ht="15" customHeight="1">
      <c r="A654" s="85"/>
      <c r="B654" s="85"/>
      <c r="C654" s="85">
        <v>3212</v>
      </c>
      <c r="D654" s="67" t="s">
        <v>1265</v>
      </c>
      <c r="E654" s="67"/>
      <c r="F654" s="67">
        <v>0</v>
      </c>
      <c r="G654" s="67">
        <v>0</v>
      </c>
      <c r="H654" s="67"/>
      <c r="I654" s="145" t="e">
        <f t="shared" si="33"/>
        <v>#DIV/0!</v>
      </c>
      <c r="J654" s="145" t="e">
        <f t="shared" si="34"/>
        <v>#DIV/0!</v>
      </c>
    </row>
    <row r="655" spans="1:11" ht="15" customHeight="1">
      <c r="A655" s="85"/>
      <c r="B655" s="85"/>
      <c r="C655" s="85">
        <v>3213</v>
      </c>
      <c r="D655" s="67" t="s">
        <v>1266</v>
      </c>
      <c r="E655" s="67"/>
      <c r="F655" s="67">
        <v>0</v>
      </c>
      <c r="G655" s="67">
        <v>0</v>
      </c>
      <c r="H655" s="67"/>
      <c r="I655" s="145" t="e">
        <f t="shared" si="33"/>
        <v>#DIV/0!</v>
      </c>
      <c r="J655" s="145" t="e">
        <f t="shared" si="34"/>
        <v>#DIV/0!</v>
      </c>
    </row>
    <row r="656" spans="1:11" ht="15" customHeight="1">
      <c r="A656" s="85"/>
      <c r="B656" s="85"/>
      <c r="C656" s="85">
        <v>3221</v>
      </c>
      <c r="D656" s="67" t="s">
        <v>1267</v>
      </c>
      <c r="E656" s="67"/>
      <c r="F656" s="67">
        <v>0</v>
      </c>
      <c r="G656" s="67">
        <v>0</v>
      </c>
      <c r="H656" s="67"/>
      <c r="I656" s="145" t="e">
        <f t="shared" si="33"/>
        <v>#DIV/0!</v>
      </c>
      <c r="J656" s="145" t="e">
        <f t="shared" si="34"/>
        <v>#DIV/0!</v>
      </c>
    </row>
    <row r="657" spans="1:10" s="110" customFormat="1" ht="15" customHeight="1">
      <c r="A657" s="166" t="s">
        <v>1646</v>
      </c>
      <c r="B657" s="167"/>
      <c r="C657" s="167"/>
      <c r="D657" s="144"/>
      <c r="E657" s="102">
        <f>E658+E686+E714+E761+E774+E742+E770</f>
        <v>106086.50000000001</v>
      </c>
      <c r="F657" s="102">
        <f t="shared" ref="F657:H657" si="35">F658+F686+F714+F761+F774+F742+F770</f>
        <v>7407</v>
      </c>
      <c r="G657" s="102">
        <f t="shared" si="35"/>
        <v>16262</v>
      </c>
      <c r="H657" s="102">
        <f t="shared" si="35"/>
        <v>5148.18</v>
      </c>
      <c r="I657" s="146">
        <f t="shared" si="33"/>
        <v>4.8528135059597588</v>
      </c>
      <c r="J657" s="146">
        <f t="shared" si="34"/>
        <v>31.657729676546552</v>
      </c>
    </row>
    <row r="658" spans="1:10" ht="15" customHeight="1">
      <c r="A658" s="288" t="s">
        <v>1672</v>
      </c>
      <c r="B658" s="289"/>
      <c r="C658" s="289"/>
      <c r="D658" s="290"/>
      <c r="E658" s="164">
        <f>E659+E679</f>
        <v>8183.2699999999995</v>
      </c>
      <c r="F658" s="164">
        <f>F659+F679</f>
        <v>0</v>
      </c>
      <c r="G658" s="164">
        <f>G659+G679</f>
        <v>0</v>
      </c>
      <c r="H658" s="164">
        <f>H659+H679</f>
        <v>0</v>
      </c>
      <c r="I658" s="165">
        <f t="shared" si="33"/>
        <v>0</v>
      </c>
      <c r="J658" s="165" t="e">
        <f t="shared" si="34"/>
        <v>#DIV/0!</v>
      </c>
    </row>
    <row r="659" spans="1:10" ht="15" customHeight="1">
      <c r="A659" s="101">
        <v>3</v>
      </c>
      <c r="B659" s="85"/>
      <c r="C659" s="41"/>
      <c r="D659" s="41" t="s">
        <v>1356</v>
      </c>
      <c r="E659" s="64">
        <f>E660+E664+E677</f>
        <v>8183.2699999999995</v>
      </c>
      <c r="F659" s="64">
        <f>F660+F664+F677</f>
        <v>0</v>
      </c>
      <c r="G659" s="64">
        <f>G660+G664+G677</f>
        <v>0</v>
      </c>
      <c r="H659" s="64">
        <f>H660+H664+H677</f>
        <v>0</v>
      </c>
      <c r="I659" s="138">
        <f t="shared" si="33"/>
        <v>0</v>
      </c>
      <c r="J659" s="138" t="e">
        <f t="shared" si="34"/>
        <v>#DIV/0!</v>
      </c>
    </row>
    <row r="660" spans="1:10" ht="15" customHeight="1">
      <c r="A660" s="85"/>
      <c r="B660" s="101">
        <v>31</v>
      </c>
      <c r="C660" s="41"/>
      <c r="D660" s="41" t="s">
        <v>1318</v>
      </c>
      <c r="E660" s="64">
        <f>SUM(E661:E663)</f>
        <v>7360.91</v>
      </c>
      <c r="F660" s="64">
        <f>SUM(F661:F663)</f>
        <v>0</v>
      </c>
      <c r="G660" s="64">
        <f>SUM(G661:G663)</f>
        <v>0</v>
      </c>
      <c r="H660" s="64">
        <f>SUM(H661:H663)</f>
        <v>0</v>
      </c>
      <c r="I660" s="138">
        <f t="shared" si="33"/>
        <v>0</v>
      </c>
      <c r="J660" s="138" t="e">
        <f t="shared" si="34"/>
        <v>#DIV/0!</v>
      </c>
    </row>
    <row r="661" spans="1:10" ht="15.6" customHeight="1">
      <c r="A661" s="85"/>
      <c r="B661" s="85"/>
      <c r="C661" s="85">
        <v>3111</v>
      </c>
      <c r="D661" s="67" t="s">
        <v>1395</v>
      </c>
      <c r="E661" s="67">
        <v>6318.38</v>
      </c>
      <c r="F661" s="67"/>
      <c r="G661" s="67"/>
      <c r="H661" s="67"/>
      <c r="I661" s="145">
        <f t="shared" si="33"/>
        <v>0</v>
      </c>
      <c r="J661" s="145" t="e">
        <f t="shared" si="34"/>
        <v>#DIV/0!</v>
      </c>
    </row>
    <row r="662" spans="1:10" ht="15" customHeight="1">
      <c r="A662" s="85"/>
      <c r="B662" s="85"/>
      <c r="C662" s="85">
        <v>3121</v>
      </c>
      <c r="D662" s="67" t="s">
        <v>1293</v>
      </c>
      <c r="E662" s="67"/>
      <c r="F662" s="67"/>
      <c r="G662" s="67"/>
      <c r="H662" s="67"/>
      <c r="I662" s="145" t="e">
        <f t="shared" si="33"/>
        <v>#DIV/0!</v>
      </c>
      <c r="J662" s="145" t="e">
        <f t="shared" si="34"/>
        <v>#DIV/0!</v>
      </c>
    </row>
    <row r="663" spans="1:10" ht="15" customHeight="1">
      <c r="A663" s="85"/>
      <c r="B663" s="85"/>
      <c r="C663" s="85">
        <v>3132</v>
      </c>
      <c r="D663" s="67" t="s">
        <v>1354</v>
      </c>
      <c r="E663" s="67">
        <v>1042.53</v>
      </c>
      <c r="F663" s="67"/>
      <c r="G663" s="67"/>
      <c r="H663" s="67"/>
      <c r="I663" s="145">
        <f t="shared" si="33"/>
        <v>0</v>
      </c>
      <c r="J663" s="145" t="e">
        <f t="shared" si="34"/>
        <v>#DIV/0!</v>
      </c>
    </row>
    <row r="664" spans="1:10" ht="15" customHeight="1">
      <c r="A664" s="85"/>
      <c r="B664" s="101">
        <v>32</v>
      </c>
      <c r="C664" s="85"/>
      <c r="D664" s="101" t="s">
        <v>1321</v>
      </c>
      <c r="E664" s="64">
        <f>SUM(E665:E676)</f>
        <v>822.3599999999999</v>
      </c>
      <c r="F664" s="64">
        <f>SUM(F665:F676)</f>
        <v>0</v>
      </c>
      <c r="G664" s="64">
        <f>SUM(G665:G676)</f>
        <v>0</v>
      </c>
      <c r="H664" s="64">
        <f>SUM(H665:H676)</f>
        <v>0</v>
      </c>
      <c r="I664" s="145">
        <f t="shared" si="33"/>
        <v>0</v>
      </c>
      <c r="J664" s="145" t="e">
        <f t="shared" si="34"/>
        <v>#DIV/0!</v>
      </c>
    </row>
    <row r="665" spans="1:10" ht="15" customHeight="1">
      <c r="A665" s="85"/>
      <c r="B665" s="85"/>
      <c r="C665" s="85">
        <v>3211</v>
      </c>
      <c r="D665" s="67" t="s">
        <v>1264</v>
      </c>
      <c r="E665" s="67">
        <v>382.9</v>
      </c>
      <c r="F665" s="67"/>
      <c r="G665" s="67"/>
      <c r="H665" s="67"/>
      <c r="I665" s="145">
        <f t="shared" si="33"/>
        <v>0</v>
      </c>
      <c r="J665" s="145" t="e">
        <f t="shared" si="34"/>
        <v>#DIV/0!</v>
      </c>
    </row>
    <row r="666" spans="1:10" ht="15" customHeight="1">
      <c r="A666" s="85"/>
      <c r="B666" s="85"/>
      <c r="C666" s="85">
        <v>3212</v>
      </c>
      <c r="D666" s="67" t="s">
        <v>1265</v>
      </c>
      <c r="E666" s="67"/>
      <c r="F666" s="67">
        <v>0</v>
      </c>
      <c r="G666" s="67">
        <v>0</v>
      </c>
      <c r="H666" s="67"/>
      <c r="I666" s="145" t="e">
        <f t="shared" si="33"/>
        <v>#DIV/0!</v>
      </c>
      <c r="J666" s="145" t="e">
        <f t="shared" si="34"/>
        <v>#DIV/0!</v>
      </c>
    </row>
    <row r="667" spans="1:10" ht="15" customHeight="1">
      <c r="A667" s="85"/>
      <c r="B667" s="85"/>
      <c r="C667" s="85">
        <v>3213</v>
      </c>
      <c r="D667" s="67" t="s">
        <v>1266</v>
      </c>
      <c r="E667" s="67"/>
      <c r="F667" s="67">
        <v>0</v>
      </c>
      <c r="G667" s="67">
        <v>0</v>
      </c>
      <c r="H667" s="67"/>
      <c r="I667" s="145" t="e">
        <f t="shared" si="33"/>
        <v>#DIV/0!</v>
      </c>
      <c r="J667" s="145" t="e">
        <f t="shared" si="34"/>
        <v>#DIV/0!</v>
      </c>
    </row>
    <row r="668" spans="1:10" ht="15" customHeight="1">
      <c r="A668" s="85"/>
      <c r="B668" s="85"/>
      <c r="C668" s="85">
        <v>3221</v>
      </c>
      <c r="D668" s="67" t="s">
        <v>1267</v>
      </c>
      <c r="E668" s="67"/>
      <c r="F668" s="67">
        <v>0</v>
      </c>
      <c r="G668" s="67">
        <v>0</v>
      </c>
      <c r="H668" s="67"/>
      <c r="I668" s="145" t="e">
        <f t="shared" si="33"/>
        <v>#DIV/0!</v>
      </c>
      <c r="J668" s="145" t="e">
        <f t="shared" si="34"/>
        <v>#DIV/0!</v>
      </c>
    </row>
    <row r="669" spans="1:10" ht="15" customHeight="1">
      <c r="A669" s="85"/>
      <c r="B669" s="85"/>
      <c r="C669" s="85">
        <v>3231</v>
      </c>
      <c r="D669" s="67" t="s">
        <v>1272</v>
      </c>
      <c r="E669" s="67"/>
      <c r="F669" s="67">
        <v>0</v>
      </c>
      <c r="G669" s="67">
        <v>0</v>
      </c>
      <c r="H669" s="67"/>
      <c r="I669" s="145" t="e">
        <f t="shared" si="33"/>
        <v>#DIV/0!</v>
      </c>
      <c r="J669" s="145" t="e">
        <f t="shared" si="34"/>
        <v>#DIV/0!</v>
      </c>
    </row>
    <row r="670" spans="1:10" ht="15" customHeight="1">
      <c r="A670" s="85"/>
      <c r="B670" s="85"/>
      <c r="C670" s="85">
        <v>3233</v>
      </c>
      <c r="D670" s="67" t="s">
        <v>1274</v>
      </c>
      <c r="E670" s="67"/>
      <c r="F670" s="67">
        <v>0</v>
      </c>
      <c r="G670" s="67">
        <v>0</v>
      </c>
      <c r="H670" s="67"/>
      <c r="I670" s="145" t="e">
        <f t="shared" si="33"/>
        <v>#DIV/0!</v>
      </c>
      <c r="J670" s="145" t="e">
        <f t="shared" si="34"/>
        <v>#DIV/0!</v>
      </c>
    </row>
    <row r="671" spans="1:10" ht="15" customHeight="1">
      <c r="A671" s="85"/>
      <c r="B671" s="85"/>
      <c r="C671" s="85">
        <v>3235</v>
      </c>
      <c r="D671" s="67" t="s">
        <v>1276</v>
      </c>
      <c r="E671" s="67"/>
      <c r="F671" s="67">
        <v>0</v>
      </c>
      <c r="G671" s="67">
        <v>0</v>
      </c>
      <c r="H671" s="67"/>
      <c r="I671" s="145" t="e">
        <f t="shared" si="33"/>
        <v>#DIV/0!</v>
      </c>
      <c r="J671" s="145" t="e">
        <f t="shared" si="34"/>
        <v>#DIV/0!</v>
      </c>
    </row>
    <row r="672" spans="1:10" ht="15" customHeight="1">
      <c r="A672" s="85"/>
      <c r="B672" s="85"/>
      <c r="C672" s="85">
        <v>3237</v>
      </c>
      <c r="D672" s="67" t="s">
        <v>1278</v>
      </c>
      <c r="E672" s="67"/>
      <c r="F672" s="67">
        <v>0</v>
      </c>
      <c r="G672" s="67">
        <v>0</v>
      </c>
      <c r="H672" s="67"/>
      <c r="I672" s="145" t="e">
        <f t="shared" si="33"/>
        <v>#DIV/0!</v>
      </c>
      <c r="J672" s="145" t="e">
        <f t="shared" si="34"/>
        <v>#DIV/0!</v>
      </c>
    </row>
    <row r="673" spans="1:10" ht="15" customHeight="1">
      <c r="A673" s="85"/>
      <c r="B673" s="85"/>
      <c r="C673" s="85">
        <v>3238</v>
      </c>
      <c r="D673" s="67" t="s">
        <v>1279</v>
      </c>
      <c r="E673" s="67"/>
      <c r="F673" s="67"/>
      <c r="G673" s="67"/>
      <c r="H673" s="67"/>
      <c r="I673" s="145" t="e">
        <f t="shared" si="33"/>
        <v>#DIV/0!</v>
      </c>
      <c r="J673" s="145" t="e">
        <f t="shared" si="34"/>
        <v>#DIV/0!</v>
      </c>
    </row>
    <row r="674" spans="1:10" ht="15" customHeight="1">
      <c r="A674" s="85"/>
      <c r="B674" s="85"/>
      <c r="C674" s="85">
        <v>3239</v>
      </c>
      <c r="D674" s="67" t="s">
        <v>1280</v>
      </c>
      <c r="E674" s="67"/>
      <c r="F674" s="67">
        <v>0</v>
      </c>
      <c r="G674" s="67">
        <v>0</v>
      </c>
      <c r="H674" s="67"/>
      <c r="I674" s="145" t="e">
        <f t="shared" si="33"/>
        <v>#DIV/0!</v>
      </c>
      <c r="J674" s="145" t="e">
        <f t="shared" si="34"/>
        <v>#DIV/0!</v>
      </c>
    </row>
    <row r="675" spans="1:10" ht="15" customHeight="1">
      <c r="A675" s="85"/>
      <c r="B675" s="85"/>
      <c r="C675" s="85">
        <v>3293</v>
      </c>
      <c r="D675" s="67" t="s">
        <v>1297</v>
      </c>
      <c r="E675" s="67">
        <f>439.46</f>
        <v>439.46</v>
      </c>
      <c r="F675" s="67">
        <v>0</v>
      </c>
      <c r="G675" s="67"/>
      <c r="H675" s="67"/>
      <c r="I675" s="145">
        <f t="shared" si="33"/>
        <v>0</v>
      </c>
      <c r="J675" s="145" t="e">
        <f t="shared" si="34"/>
        <v>#DIV/0!</v>
      </c>
    </row>
    <row r="676" spans="1:10" ht="15" customHeight="1">
      <c r="A676" s="85"/>
      <c r="B676" s="85"/>
      <c r="C676" s="85">
        <v>3295</v>
      </c>
      <c r="D676" s="67" t="s">
        <v>1284</v>
      </c>
      <c r="E676" s="67"/>
      <c r="F676" s="67">
        <v>0</v>
      </c>
      <c r="G676" s="67">
        <v>0</v>
      </c>
      <c r="H676" s="67"/>
      <c r="I676" s="145" t="e">
        <f t="shared" si="33"/>
        <v>#DIV/0!</v>
      </c>
      <c r="J676" s="145" t="e">
        <f t="shared" si="34"/>
        <v>#DIV/0!</v>
      </c>
    </row>
    <row r="677" spans="1:10" ht="15" customHeight="1">
      <c r="A677" s="85"/>
      <c r="B677" s="101">
        <v>34</v>
      </c>
      <c r="C677" s="85"/>
      <c r="D677" s="101" t="s">
        <v>1341</v>
      </c>
      <c r="E677" s="64">
        <f>E678</f>
        <v>0</v>
      </c>
      <c r="F677" s="64">
        <f>F678</f>
        <v>0</v>
      </c>
      <c r="G677" s="64">
        <f>G678</f>
        <v>0</v>
      </c>
      <c r="H677" s="64">
        <f>H678</f>
        <v>0</v>
      </c>
      <c r="I677" s="145" t="e">
        <f t="shared" si="33"/>
        <v>#DIV/0!</v>
      </c>
      <c r="J677" s="145" t="e">
        <f t="shared" si="34"/>
        <v>#DIV/0!</v>
      </c>
    </row>
    <row r="678" spans="1:10" ht="19.5" customHeight="1">
      <c r="A678" s="85"/>
      <c r="B678" s="85"/>
      <c r="C678" s="85">
        <v>3432</v>
      </c>
      <c r="D678" s="141" t="s">
        <v>1298</v>
      </c>
      <c r="E678" s="67"/>
      <c r="F678" s="67">
        <v>0</v>
      </c>
      <c r="G678" s="67">
        <v>0</v>
      </c>
      <c r="H678" s="67"/>
      <c r="I678" s="145" t="e">
        <f t="shared" si="33"/>
        <v>#DIV/0!</v>
      </c>
      <c r="J678" s="145" t="e">
        <f t="shared" si="34"/>
        <v>#DIV/0!</v>
      </c>
    </row>
    <row r="679" spans="1:10" ht="19.5" customHeight="1">
      <c r="A679" s="101">
        <v>4</v>
      </c>
      <c r="B679" s="85"/>
      <c r="C679" s="85"/>
      <c r="D679" s="101" t="s">
        <v>1343</v>
      </c>
      <c r="E679" s="64">
        <f>E680+E682</f>
        <v>0</v>
      </c>
      <c r="F679" s="64">
        <f>F680+F682</f>
        <v>0</v>
      </c>
      <c r="G679" s="64">
        <f>G680+G682</f>
        <v>0</v>
      </c>
      <c r="H679" s="64">
        <f>H680+H682</f>
        <v>0</v>
      </c>
      <c r="I679" s="145" t="e">
        <f t="shared" si="33"/>
        <v>#DIV/0!</v>
      </c>
      <c r="J679" s="145" t="e">
        <f t="shared" si="34"/>
        <v>#DIV/0!</v>
      </c>
    </row>
    <row r="680" spans="1:10" ht="19.5" customHeight="1">
      <c r="A680" s="85"/>
      <c r="B680" s="101">
        <v>41</v>
      </c>
      <c r="C680" s="85"/>
      <c r="D680" s="101" t="s">
        <v>1353</v>
      </c>
      <c r="E680" s="64">
        <f>E681</f>
        <v>0</v>
      </c>
      <c r="F680" s="64">
        <f>F681</f>
        <v>0</v>
      </c>
      <c r="G680" s="64">
        <f>G681</f>
        <v>0</v>
      </c>
      <c r="H680" s="64">
        <f>H681</f>
        <v>0</v>
      </c>
      <c r="I680" s="145" t="e">
        <f t="shared" si="33"/>
        <v>#DIV/0!</v>
      </c>
      <c r="J680" s="145" t="e">
        <f t="shared" si="34"/>
        <v>#DIV/0!</v>
      </c>
    </row>
    <row r="681" spans="1:10" ht="17.25" customHeight="1">
      <c r="A681" s="85"/>
      <c r="B681" s="85"/>
      <c r="C681" s="85">
        <v>4123</v>
      </c>
      <c r="D681" s="141" t="s">
        <v>1308</v>
      </c>
      <c r="E681" s="67"/>
      <c r="F681" s="67">
        <v>0</v>
      </c>
      <c r="G681" s="67">
        <v>0</v>
      </c>
      <c r="H681" s="67"/>
      <c r="I681" s="145" t="e">
        <f t="shared" si="33"/>
        <v>#DIV/0!</v>
      </c>
      <c r="J681" s="145" t="e">
        <f t="shared" si="34"/>
        <v>#DIV/0!</v>
      </c>
    </row>
    <row r="682" spans="1:10" ht="17.25" customHeight="1">
      <c r="A682" s="85"/>
      <c r="B682" s="101">
        <v>42</v>
      </c>
      <c r="C682" s="85"/>
      <c r="D682" s="101" t="s">
        <v>1344</v>
      </c>
      <c r="E682" s="64">
        <f>SUM(E683:E685)</f>
        <v>0</v>
      </c>
      <c r="F682" s="64">
        <f>SUM(F683:F685)</f>
        <v>0</v>
      </c>
      <c r="G682" s="64">
        <f>SUM(G683:G685)</f>
        <v>0</v>
      </c>
      <c r="H682" s="64">
        <f>SUM(H683:H685)</f>
        <v>0</v>
      </c>
      <c r="I682" s="145" t="e">
        <f t="shared" si="33"/>
        <v>#DIV/0!</v>
      </c>
      <c r="J682" s="145" t="e">
        <f t="shared" si="34"/>
        <v>#DIV/0!</v>
      </c>
    </row>
    <row r="683" spans="1:10" ht="15" customHeight="1">
      <c r="A683" s="85"/>
      <c r="B683" s="85"/>
      <c r="C683" s="85">
        <v>4221</v>
      </c>
      <c r="D683" s="67" t="s">
        <v>1287</v>
      </c>
      <c r="E683" s="67"/>
      <c r="F683" s="67">
        <v>0</v>
      </c>
      <c r="G683" s="67">
        <v>0</v>
      </c>
      <c r="H683" s="67"/>
      <c r="I683" s="145" t="e">
        <f t="shared" si="33"/>
        <v>#DIV/0!</v>
      </c>
      <c r="J683" s="145" t="e">
        <f t="shared" si="34"/>
        <v>#DIV/0!</v>
      </c>
    </row>
    <row r="684" spans="1:10" ht="15" customHeight="1">
      <c r="A684" s="85"/>
      <c r="B684" s="85"/>
      <c r="C684" s="85">
        <v>4227</v>
      </c>
      <c r="D684" s="67" t="s">
        <v>1582</v>
      </c>
      <c r="E684" s="67"/>
      <c r="F684" s="67">
        <v>0</v>
      </c>
      <c r="G684" s="67">
        <v>0</v>
      </c>
      <c r="H684" s="67"/>
      <c r="I684" s="145" t="e">
        <f t="shared" si="33"/>
        <v>#DIV/0!</v>
      </c>
      <c r="J684" s="145" t="e">
        <f t="shared" si="34"/>
        <v>#DIV/0!</v>
      </c>
    </row>
    <row r="685" spans="1:10" ht="15" customHeight="1">
      <c r="A685" s="85"/>
      <c r="B685" s="85"/>
      <c r="C685" s="85">
        <v>4262</v>
      </c>
      <c r="D685" s="67" t="s">
        <v>1493</v>
      </c>
      <c r="E685" s="67"/>
      <c r="F685" s="67"/>
      <c r="G685" s="67"/>
      <c r="H685" s="67"/>
      <c r="I685" s="145" t="e">
        <f t="shared" si="33"/>
        <v>#DIV/0!</v>
      </c>
      <c r="J685" s="145" t="e">
        <f t="shared" si="34"/>
        <v>#DIV/0!</v>
      </c>
    </row>
    <row r="686" spans="1:10" ht="15" customHeight="1">
      <c r="A686" s="288" t="s">
        <v>1673</v>
      </c>
      <c r="B686" s="289"/>
      <c r="C686" s="289"/>
      <c r="D686" s="290"/>
      <c r="E686" s="164">
        <f>E687+E707</f>
        <v>88928.63</v>
      </c>
      <c r="F686" s="164">
        <f>F687+F707</f>
        <v>0</v>
      </c>
      <c r="G686" s="164">
        <f>G687+G707</f>
        <v>0</v>
      </c>
      <c r="H686" s="164">
        <f>H687+H707</f>
        <v>0</v>
      </c>
      <c r="I686" s="165">
        <f t="shared" si="33"/>
        <v>0</v>
      </c>
      <c r="J686" s="165" t="e">
        <f t="shared" si="34"/>
        <v>#DIV/0!</v>
      </c>
    </row>
    <row r="687" spans="1:10" ht="15" customHeight="1">
      <c r="A687" s="101">
        <v>3</v>
      </c>
      <c r="B687" s="85"/>
      <c r="C687" s="41"/>
      <c r="D687" s="41" t="s">
        <v>1356</v>
      </c>
      <c r="E687" s="64">
        <f>E688+E692+E705</f>
        <v>88928.63</v>
      </c>
      <c r="F687" s="64">
        <f>F688+F692+F705</f>
        <v>0</v>
      </c>
      <c r="G687" s="64">
        <f>G688+G692+G705</f>
        <v>0</v>
      </c>
      <c r="H687" s="64">
        <f>H688+H692+H705</f>
        <v>0</v>
      </c>
      <c r="I687" s="138">
        <f t="shared" si="33"/>
        <v>0</v>
      </c>
      <c r="J687" s="138" t="e">
        <f t="shared" si="34"/>
        <v>#DIV/0!</v>
      </c>
    </row>
    <row r="688" spans="1:10" ht="15" customHeight="1">
      <c r="A688" s="85"/>
      <c r="B688" s="101">
        <v>31</v>
      </c>
      <c r="C688" s="41"/>
      <c r="D688" s="41" t="s">
        <v>1318</v>
      </c>
      <c r="E688" s="64">
        <f>SUM(E689:E691)</f>
        <v>80580.06</v>
      </c>
      <c r="F688" s="64">
        <f>SUM(F689:F691)</f>
        <v>0</v>
      </c>
      <c r="G688" s="64">
        <f>SUM(G689:G691)</f>
        <v>0</v>
      </c>
      <c r="H688" s="64">
        <f>SUM(H689:H691)</f>
        <v>0</v>
      </c>
      <c r="I688" s="138">
        <f t="shared" si="33"/>
        <v>0</v>
      </c>
      <c r="J688" s="138" t="e">
        <f t="shared" si="34"/>
        <v>#DIV/0!</v>
      </c>
    </row>
    <row r="689" spans="1:10" ht="15.6" customHeight="1">
      <c r="A689" s="85"/>
      <c r="B689" s="85"/>
      <c r="C689" s="85">
        <v>3111</v>
      </c>
      <c r="D689" s="67" t="s">
        <v>1395</v>
      </c>
      <c r="E689" s="67">
        <v>68909.83</v>
      </c>
      <c r="F689" s="67"/>
      <c r="G689" s="67"/>
      <c r="H689" s="67"/>
      <c r="I689" s="145">
        <f t="shared" si="33"/>
        <v>0</v>
      </c>
      <c r="J689" s="145" t="e">
        <f t="shared" si="34"/>
        <v>#DIV/0!</v>
      </c>
    </row>
    <row r="690" spans="1:10" ht="15" customHeight="1">
      <c r="A690" s="85"/>
      <c r="B690" s="85"/>
      <c r="C690" s="85">
        <v>3121</v>
      </c>
      <c r="D690" s="67" t="s">
        <v>1293</v>
      </c>
      <c r="E690" s="67">
        <v>300</v>
      </c>
      <c r="F690" s="67"/>
      <c r="G690" s="67"/>
      <c r="H690" s="67"/>
      <c r="I690" s="145">
        <f t="shared" si="33"/>
        <v>0</v>
      </c>
      <c r="J690" s="145" t="e">
        <f t="shared" si="34"/>
        <v>#DIV/0!</v>
      </c>
    </row>
    <row r="691" spans="1:10" ht="15" customHeight="1">
      <c r="A691" s="85"/>
      <c r="B691" s="85"/>
      <c r="C691" s="85">
        <v>3132</v>
      </c>
      <c r="D691" s="67" t="s">
        <v>1354</v>
      </c>
      <c r="E691" s="67">
        <v>11370.23</v>
      </c>
      <c r="F691" s="67"/>
      <c r="G691" s="67"/>
      <c r="H691" s="67"/>
      <c r="I691" s="145">
        <f t="shared" si="33"/>
        <v>0</v>
      </c>
      <c r="J691" s="145" t="e">
        <f t="shared" si="34"/>
        <v>#DIV/0!</v>
      </c>
    </row>
    <row r="692" spans="1:10" ht="15" customHeight="1">
      <c r="A692" s="85"/>
      <c r="B692" s="101">
        <v>32</v>
      </c>
      <c r="C692" s="85"/>
      <c r="D692" s="101" t="s">
        <v>1321</v>
      </c>
      <c r="E692" s="64">
        <f>SUM(E693:E704)</f>
        <v>8348.57</v>
      </c>
      <c r="F692" s="64">
        <f>SUM(F693:F704)</f>
        <v>0</v>
      </c>
      <c r="G692" s="64">
        <f>SUM(G693:G704)</f>
        <v>0</v>
      </c>
      <c r="H692" s="64">
        <f>SUM(H693:H704)</f>
        <v>0</v>
      </c>
      <c r="I692" s="145">
        <f t="shared" si="33"/>
        <v>0</v>
      </c>
      <c r="J692" s="145" t="e">
        <f t="shared" si="34"/>
        <v>#DIV/0!</v>
      </c>
    </row>
    <row r="693" spans="1:10" ht="15" customHeight="1">
      <c r="A693" s="85"/>
      <c r="B693" s="85"/>
      <c r="C693" s="85">
        <v>3211</v>
      </c>
      <c r="D693" s="67" t="s">
        <v>1264</v>
      </c>
      <c r="E693" s="67">
        <v>8028.57</v>
      </c>
      <c r="F693" s="67"/>
      <c r="G693" s="67"/>
      <c r="H693" s="67"/>
      <c r="I693" s="145">
        <f t="shared" si="33"/>
        <v>0</v>
      </c>
      <c r="J693" s="145" t="e">
        <f t="shared" si="34"/>
        <v>#DIV/0!</v>
      </c>
    </row>
    <row r="694" spans="1:10" ht="15" customHeight="1">
      <c r="A694" s="85"/>
      <c r="B694" s="85"/>
      <c r="C694" s="85">
        <v>3212</v>
      </c>
      <c r="D694" s="67" t="s">
        <v>1265</v>
      </c>
      <c r="E694" s="67"/>
      <c r="F694" s="67">
        <v>0</v>
      </c>
      <c r="G694" s="67">
        <v>0</v>
      </c>
      <c r="H694" s="67"/>
      <c r="I694" s="145" t="e">
        <f t="shared" si="33"/>
        <v>#DIV/0!</v>
      </c>
      <c r="J694" s="145" t="e">
        <f t="shared" si="34"/>
        <v>#DIV/0!</v>
      </c>
    </row>
    <row r="695" spans="1:10" ht="15" customHeight="1">
      <c r="A695" s="85"/>
      <c r="B695" s="85"/>
      <c r="C695" s="85">
        <v>3213</v>
      </c>
      <c r="D695" s="67" t="s">
        <v>1266</v>
      </c>
      <c r="E695" s="67">
        <v>320</v>
      </c>
      <c r="F695" s="67">
        <v>0</v>
      </c>
      <c r="G695" s="67"/>
      <c r="H695" s="67"/>
      <c r="I695" s="145">
        <f t="shared" si="33"/>
        <v>0</v>
      </c>
      <c r="J695" s="145" t="e">
        <f t="shared" si="34"/>
        <v>#DIV/0!</v>
      </c>
    </row>
    <row r="696" spans="1:10" ht="15" customHeight="1">
      <c r="A696" s="85"/>
      <c r="B696" s="85"/>
      <c r="C696" s="85">
        <v>3221</v>
      </c>
      <c r="D696" s="67" t="s">
        <v>1267</v>
      </c>
      <c r="E696" s="67"/>
      <c r="F696" s="67">
        <v>0</v>
      </c>
      <c r="G696" s="67">
        <v>0</v>
      </c>
      <c r="H696" s="67"/>
      <c r="I696" s="145" t="e">
        <f t="shared" si="33"/>
        <v>#DIV/0!</v>
      </c>
      <c r="J696" s="145" t="e">
        <f t="shared" si="34"/>
        <v>#DIV/0!</v>
      </c>
    </row>
    <row r="697" spans="1:10" ht="15" customHeight="1">
      <c r="A697" s="85"/>
      <c r="B697" s="85"/>
      <c r="C697" s="85">
        <v>3231</v>
      </c>
      <c r="D697" s="67" t="s">
        <v>1272</v>
      </c>
      <c r="E697" s="67"/>
      <c r="F697" s="67">
        <v>0</v>
      </c>
      <c r="G697" s="67">
        <v>0</v>
      </c>
      <c r="H697" s="67"/>
      <c r="I697" s="145" t="e">
        <f t="shared" si="33"/>
        <v>#DIV/0!</v>
      </c>
      <c r="J697" s="145" t="e">
        <f t="shared" si="34"/>
        <v>#DIV/0!</v>
      </c>
    </row>
    <row r="698" spans="1:10" ht="15" customHeight="1">
      <c r="A698" s="85"/>
      <c r="B698" s="85"/>
      <c r="C698" s="85">
        <v>3233</v>
      </c>
      <c r="D698" s="67" t="s">
        <v>1274</v>
      </c>
      <c r="E698" s="67"/>
      <c r="F698" s="67">
        <v>0</v>
      </c>
      <c r="G698" s="67">
        <v>0</v>
      </c>
      <c r="H698" s="67"/>
      <c r="I698" s="145" t="e">
        <f t="shared" si="33"/>
        <v>#DIV/0!</v>
      </c>
      <c r="J698" s="145" t="e">
        <f t="shared" si="34"/>
        <v>#DIV/0!</v>
      </c>
    </row>
    <row r="699" spans="1:10" ht="15" customHeight="1">
      <c r="A699" s="85"/>
      <c r="B699" s="85"/>
      <c r="C699" s="85">
        <v>3235</v>
      </c>
      <c r="D699" s="67" t="s">
        <v>1276</v>
      </c>
      <c r="E699" s="67"/>
      <c r="F699" s="67">
        <v>0</v>
      </c>
      <c r="G699" s="67">
        <v>0</v>
      </c>
      <c r="H699" s="67"/>
      <c r="I699" s="145" t="e">
        <f t="shared" si="33"/>
        <v>#DIV/0!</v>
      </c>
      <c r="J699" s="145" t="e">
        <f t="shared" si="34"/>
        <v>#DIV/0!</v>
      </c>
    </row>
    <row r="700" spans="1:10" ht="15" customHeight="1">
      <c r="A700" s="85"/>
      <c r="B700" s="85"/>
      <c r="C700" s="85">
        <v>3237</v>
      </c>
      <c r="D700" s="67" t="s">
        <v>1278</v>
      </c>
      <c r="E700" s="67"/>
      <c r="F700" s="67">
        <v>0</v>
      </c>
      <c r="G700" s="67">
        <v>0</v>
      </c>
      <c r="H700" s="67"/>
      <c r="I700" s="145" t="e">
        <f t="shared" si="33"/>
        <v>#DIV/0!</v>
      </c>
      <c r="J700" s="145" t="e">
        <f t="shared" si="34"/>
        <v>#DIV/0!</v>
      </c>
    </row>
    <row r="701" spans="1:10" ht="15" customHeight="1">
      <c r="A701" s="85"/>
      <c r="B701" s="85"/>
      <c r="C701" s="85">
        <v>3238</v>
      </c>
      <c r="D701" s="67" t="s">
        <v>1279</v>
      </c>
      <c r="E701" s="67"/>
      <c r="F701" s="67"/>
      <c r="G701" s="67"/>
      <c r="H701" s="67"/>
      <c r="I701" s="145" t="e">
        <f t="shared" si="33"/>
        <v>#DIV/0!</v>
      </c>
      <c r="J701" s="145" t="e">
        <f t="shared" si="34"/>
        <v>#DIV/0!</v>
      </c>
    </row>
    <row r="702" spans="1:10" ht="15" customHeight="1">
      <c r="A702" s="85"/>
      <c r="B702" s="85"/>
      <c r="C702" s="85">
        <v>3239</v>
      </c>
      <c r="D702" s="67" t="s">
        <v>1280</v>
      </c>
      <c r="E702" s="67"/>
      <c r="F702" s="67">
        <v>0</v>
      </c>
      <c r="G702" s="67">
        <v>0</v>
      </c>
      <c r="H702" s="67"/>
      <c r="I702" s="145" t="e">
        <f t="shared" si="33"/>
        <v>#DIV/0!</v>
      </c>
      <c r="J702" s="145" t="e">
        <f t="shared" si="34"/>
        <v>#DIV/0!</v>
      </c>
    </row>
    <row r="703" spans="1:10" ht="15" customHeight="1">
      <c r="A703" s="85"/>
      <c r="B703" s="85"/>
      <c r="C703" s="85">
        <v>3293</v>
      </c>
      <c r="D703" s="67" t="s">
        <v>1297</v>
      </c>
      <c r="E703" s="67"/>
      <c r="F703" s="67">
        <v>0</v>
      </c>
      <c r="G703" s="67">
        <v>0</v>
      </c>
      <c r="H703" s="67"/>
      <c r="I703" s="145" t="e">
        <f t="shared" si="33"/>
        <v>#DIV/0!</v>
      </c>
      <c r="J703" s="145" t="e">
        <f t="shared" si="34"/>
        <v>#DIV/0!</v>
      </c>
    </row>
    <row r="704" spans="1:10" ht="15" customHeight="1">
      <c r="A704" s="85"/>
      <c r="B704" s="85"/>
      <c r="C704" s="85">
        <v>3295</v>
      </c>
      <c r="D704" s="67" t="s">
        <v>1284</v>
      </c>
      <c r="E704" s="67"/>
      <c r="F704" s="67">
        <v>0</v>
      </c>
      <c r="G704" s="67">
        <v>0</v>
      </c>
      <c r="H704" s="67"/>
      <c r="I704" s="145" t="e">
        <f t="shared" si="33"/>
        <v>#DIV/0!</v>
      </c>
      <c r="J704" s="145" t="e">
        <f t="shared" si="34"/>
        <v>#DIV/0!</v>
      </c>
    </row>
    <row r="705" spans="1:11" ht="15" customHeight="1">
      <c r="A705" s="85"/>
      <c r="B705" s="101">
        <v>34</v>
      </c>
      <c r="C705" s="85"/>
      <c r="D705" s="101" t="s">
        <v>1341</v>
      </c>
      <c r="E705" s="64">
        <f>E706</f>
        <v>0</v>
      </c>
      <c r="F705" s="64">
        <f>F706</f>
        <v>0</v>
      </c>
      <c r="G705" s="64">
        <f>G706</f>
        <v>0</v>
      </c>
      <c r="H705" s="64">
        <f>H706</f>
        <v>0</v>
      </c>
      <c r="I705" s="145" t="e">
        <f t="shared" si="33"/>
        <v>#DIV/0!</v>
      </c>
      <c r="J705" s="145" t="e">
        <f t="shared" si="34"/>
        <v>#DIV/0!</v>
      </c>
    </row>
    <row r="706" spans="1:11" ht="19.5" customHeight="1">
      <c r="A706" s="85"/>
      <c r="B706" s="85"/>
      <c r="C706" s="85">
        <v>3432</v>
      </c>
      <c r="D706" s="141" t="s">
        <v>1298</v>
      </c>
      <c r="E706" s="67"/>
      <c r="F706" s="67">
        <v>0</v>
      </c>
      <c r="G706" s="67">
        <v>0</v>
      </c>
      <c r="H706" s="67"/>
      <c r="I706" s="145" t="e">
        <f t="shared" si="33"/>
        <v>#DIV/0!</v>
      </c>
      <c r="J706" s="145" t="e">
        <f t="shared" si="34"/>
        <v>#DIV/0!</v>
      </c>
    </row>
    <row r="707" spans="1:11" ht="19.5" customHeight="1">
      <c r="A707" s="101">
        <v>4</v>
      </c>
      <c r="B707" s="85"/>
      <c r="C707" s="85"/>
      <c r="D707" s="101" t="s">
        <v>1343</v>
      </c>
      <c r="E707" s="64">
        <f>E708+E710</f>
        <v>0</v>
      </c>
      <c r="F707" s="64">
        <f>F708+F710</f>
        <v>0</v>
      </c>
      <c r="G707" s="64">
        <f>G708+G710</f>
        <v>0</v>
      </c>
      <c r="H707" s="64">
        <f>H708+H710</f>
        <v>0</v>
      </c>
      <c r="I707" s="145" t="e">
        <f t="shared" si="33"/>
        <v>#DIV/0!</v>
      </c>
      <c r="J707" s="145" t="e">
        <f t="shared" si="34"/>
        <v>#DIV/0!</v>
      </c>
    </row>
    <row r="708" spans="1:11" ht="19.5" customHeight="1">
      <c r="A708" s="85"/>
      <c r="B708" s="101">
        <v>41</v>
      </c>
      <c r="C708" s="85"/>
      <c r="D708" s="101" t="s">
        <v>1353</v>
      </c>
      <c r="E708" s="64">
        <f>E709</f>
        <v>0</v>
      </c>
      <c r="F708" s="64">
        <f>F709</f>
        <v>0</v>
      </c>
      <c r="G708" s="64">
        <f>G709</f>
        <v>0</v>
      </c>
      <c r="H708" s="64">
        <f>H709</f>
        <v>0</v>
      </c>
      <c r="I708" s="145" t="e">
        <f t="shared" si="33"/>
        <v>#DIV/0!</v>
      </c>
      <c r="J708" s="145" t="e">
        <f t="shared" si="34"/>
        <v>#DIV/0!</v>
      </c>
    </row>
    <row r="709" spans="1:11" ht="17.25" customHeight="1">
      <c r="A709" s="85"/>
      <c r="B709" s="85"/>
      <c r="C709" s="85">
        <v>4123</v>
      </c>
      <c r="D709" s="141" t="s">
        <v>1308</v>
      </c>
      <c r="E709" s="67"/>
      <c r="F709" s="67">
        <v>0</v>
      </c>
      <c r="G709" s="67">
        <v>0</v>
      </c>
      <c r="H709" s="67"/>
      <c r="I709" s="145" t="e">
        <f t="shared" si="33"/>
        <v>#DIV/0!</v>
      </c>
      <c r="J709" s="145" t="e">
        <f t="shared" si="34"/>
        <v>#DIV/0!</v>
      </c>
    </row>
    <row r="710" spans="1:11" ht="17.25" customHeight="1">
      <c r="A710" s="85"/>
      <c r="B710" s="101">
        <v>42</v>
      </c>
      <c r="C710" s="85"/>
      <c r="D710" s="101" t="s">
        <v>1344</v>
      </c>
      <c r="E710" s="64">
        <f>SUM(E711:E713)</f>
        <v>0</v>
      </c>
      <c r="F710" s="64">
        <f>SUM(F711:F713)</f>
        <v>0</v>
      </c>
      <c r="G710" s="64">
        <f>SUM(G711:G713)</f>
        <v>0</v>
      </c>
      <c r="H710" s="64">
        <f>SUM(H711:H713)</f>
        <v>0</v>
      </c>
      <c r="I710" s="145" t="e">
        <f t="shared" ref="I710:I773" si="36">H710/E710*100</f>
        <v>#DIV/0!</v>
      </c>
      <c r="J710" s="145" t="e">
        <f t="shared" ref="J710:J773" si="37">H710/G710*100</f>
        <v>#DIV/0!</v>
      </c>
    </row>
    <row r="711" spans="1:11" ht="15" customHeight="1">
      <c r="A711" s="85"/>
      <c r="B711" s="85"/>
      <c r="C711" s="85">
        <v>4221</v>
      </c>
      <c r="D711" s="67" t="s">
        <v>1287</v>
      </c>
      <c r="E711" s="67"/>
      <c r="F711" s="67">
        <v>0</v>
      </c>
      <c r="G711" s="67">
        <v>0</v>
      </c>
      <c r="H711" s="67"/>
      <c r="I711" s="145" t="e">
        <f t="shared" si="36"/>
        <v>#DIV/0!</v>
      </c>
      <c r="J711" s="145" t="e">
        <f t="shared" si="37"/>
        <v>#DIV/0!</v>
      </c>
    </row>
    <row r="712" spans="1:11" ht="15" customHeight="1">
      <c r="A712" s="85"/>
      <c r="B712" s="85"/>
      <c r="C712" s="85">
        <v>4227</v>
      </c>
      <c r="D712" s="67" t="s">
        <v>1582</v>
      </c>
      <c r="E712" s="67"/>
      <c r="F712" s="67">
        <v>0</v>
      </c>
      <c r="G712" s="67">
        <v>0</v>
      </c>
      <c r="H712" s="67"/>
      <c r="I712" s="145" t="e">
        <f t="shared" si="36"/>
        <v>#DIV/0!</v>
      </c>
      <c r="J712" s="145" t="e">
        <f t="shared" si="37"/>
        <v>#DIV/0!</v>
      </c>
    </row>
    <row r="713" spans="1:11" ht="15" customHeight="1">
      <c r="A713" s="85"/>
      <c r="B713" s="85"/>
      <c r="C713" s="85">
        <v>4262</v>
      </c>
      <c r="D713" s="67" t="s">
        <v>1493</v>
      </c>
      <c r="E713" s="67"/>
      <c r="F713" s="67"/>
      <c r="G713" s="67"/>
      <c r="H713" s="67"/>
      <c r="I713" s="145" t="e">
        <f t="shared" si="36"/>
        <v>#DIV/0!</v>
      </c>
      <c r="J713" s="145" t="e">
        <f t="shared" si="37"/>
        <v>#DIV/0!</v>
      </c>
    </row>
    <row r="714" spans="1:11" ht="15" customHeight="1">
      <c r="A714" s="288" t="s">
        <v>1710</v>
      </c>
      <c r="B714" s="289"/>
      <c r="C714" s="289"/>
      <c r="D714" s="290"/>
      <c r="E714" s="164">
        <f>E715+E735</f>
        <v>5246.99</v>
      </c>
      <c r="F714" s="164">
        <f>F715+F735</f>
        <v>7407</v>
      </c>
      <c r="G714" s="164">
        <f>G715+G735</f>
        <v>16262</v>
      </c>
      <c r="H714" s="164">
        <f>H715+H735</f>
        <v>4841.6000000000004</v>
      </c>
      <c r="I714" s="165">
        <f t="shared" si="36"/>
        <v>92.273856058425878</v>
      </c>
      <c r="J714" s="165">
        <f t="shared" si="37"/>
        <v>29.772475710244745</v>
      </c>
    </row>
    <row r="715" spans="1:11" ht="15" customHeight="1">
      <c r="A715" s="101">
        <v>3</v>
      </c>
      <c r="B715" s="85"/>
      <c r="C715" s="41"/>
      <c r="D715" s="41" t="s">
        <v>1356</v>
      </c>
      <c r="E715" s="64">
        <f>E716+E720+E733</f>
        <v>5246.99</v>
      </c>
      <c r="F715" s="64">
        <f>F716+F720+F733</f>
        <v>7407</v>
      </c>
      <c r="G715" s="64">
        <f>G716+G720+G733</f>
        <v>16262</v>
      </c>
      <c r="H715" s="64">
        <f>H716+H720+H733</f>
        <v>4841.6000000000004</v>
      </c>
      <c r="I715" s="138">
        <f t="shared" si="36"/>
        <v>92.273856058425878</v>
      </c>
      <c r="J715" s="138">
        <f t="shared" si="37"/>
        <v>29.772475710244745</v>
      </c>
    </row>
    <row r="716" spans="1:11" ht="15" customHeight="1">
      <c r="A716" s="85"/>
      <c r="B716" s="101">
        <v>31</v>
      </c>
      <c r="C716" s="41"/>
      <c r="D716" s="41" t="s">
        <v>1318</v>
      </c>
      <c r="E716" s="64">
        <f>SUM(E717:E719)</f>
        <v>4444.7299999999996</v>
      </c>
      <c r="F716" s="64">
        <f>SUM(F717:F719)</f>
        <v>6407</v>
      </c>
      <c r="G716" s="64">
        <f>SUM(G717:G719)</f>
        <v>15262</v>
      </c>
      <c r="H716" s="64">
        <f>SUM(H717:H719)</f>
        <v>4841.6000000000004</v>
      </c>
      <c r="I716" s="138">
        <f t="shared" si="36"/>
        <v>108.92900131166574</v>
      </c>
      <c r="J716" s="138">
        <f t="shared" si="37"/>
        <v>31.723234176385795</v>
      </c>
    </row>
    <row r="717" spans="1:11" ht="15.6" customHeight="1">
      <c r="A717" s="85"/>
      <c r="B717" s="85"/>
      <c r="C717" s="85">
        <v>3111</v>
      </c>
      <c r="D717" s="67" t="s">
        <v>1395</v>
      </c>
      <c r="E717" s="67">
        <v>3815.23</v>
      </c>
      <c r="F717" s="67">
        <v>5500</v>
      </c>
      <c r="G717" s="67">
        <v>13100</v>
      </c>
      <c r="H717" s="67">
        <v>4155.8500000000004</v>
      </c>
      <c r="I717" s="145">
        <f t="shared" si="36"/>
        <v>108.9279021186141</v>
      </c>
      <c r="J717" s="145">
        <f t="shared" si="37"/>
        <v>31.724045801526717</v>
      </c>
      <c r="K717" s="57">
        <v>381</v>
      </c>
    </row>
    <row r="718" spans="1:11" ht="15" customHeight="1">
      <c r="A718" s="85"/>
      <c r="B718" s="85"/>
      <c r="C718" s="85">
        <v>3121</v>
      </c>
      <c r="D718" s="67" t="s">
        <v>1293</v>
      </c>
      <c r="E718" s="67"/>
      <c r="F718" s="67"/>
      <c r="G718" s="67"/>
      <c r="H718" s="67"/>
      <c r="I718" s="145" t="e">
        <f t="shared" si="36"/>
        <v>#DIV/0!</v>
      </c>
      <c r="J718" s="145" t="e">
        <f t="shared" si="37"/>
        <v>#DIV/0!</v>
      </c>
    </row>
    <row r="719" spans="1:11" ht="15" customHeight="1">
      <c r="A719" s="85"/>
      <c r="B719" s="85"/>
      <c r="C719" s="85">
        <v>3132</v>
      </c>
      <c r="D719" s="67" t="s">
        <v>1354</v>
      </c>
      <c r="E719" s="67">
        <v>629.5</v>
      </c>
      <c r="F719" s="67">
        <v>907</v>
      </c>
      <c r="G719" s="67">
        <v>2162</v>
      </c>
      <c r="H719" s="67">
        <v>685.75</v>
      </c>
      <c r="I719" s="145">
        <f t="shared" si="36"/>
        <v>108.93566322478156</v>
      </c>
      <c r="J719" s="145">
        <f t="shared" si="37"/>
        <v>31.71831637372803</v>
      </c>
      <c r="K719" s="57">
        <v>62</v>
      </c>
    </row>
    <row r="720" spans="1:11" ht="15" customHeight="1">
      <c r="A720" s="85"/>
      <c r="B720" s="101">
        <v>32</v>
      </c>
      <c r="C720" s="85"/>
      <c r="D720" s="101" t="s">
        <v>1321</v>
      </c>
      <c r="E720" s="64">
        <f>SUM(E721:E732)</f>
        <v>802.26</v>
      </c>
      <c r="F720" s="64">
        <f>SUM(F721:F732)</f>
        <v>1000</v>
      </c>
      <c r="G720" s="64">
        <f>SUM(G721:G732)</f>
        <v>1000</v>
      </c>
      <c r="H720" s="64">
        <f>SUM(H721:H732)</f>
        <v>0</v>
      </c>
      <c r="I720" s="145">
        <f t="shared" si="36"/>
        <v>0</v>
      </c>
      <c r="J720" s="145">
        <f t="shared" si="37"/>
        <v>0</v>
      </c>
    </row>
    <row r="721" spans="1:10" ht="15" customHeight="1">
      <c r="A721" s="85"/>
      <c r="B721" s="85"/>
      <c r="C721" s="85">
        <v>3211</v>
      </c>
      <c r="D721" s="67" t="s">
        <v>1264</v>
      </c>
      <c r="E721" s="67">
        <v>784.26</v>
      </c>
      <c r="F721" s="67">
        <v>1000</v>
      </c>
      <c r="G721" s="67">
        <v>1000</v>
      </c>
      <c r="H721" s="67"/>
      <c r="I721" s="145">
        <f t="shared" si="36"/>
        <v>0</v>
      </c>
      <c r="J721" s="145">
        <f t="shared" si="37"/>
        <v>0</v>
      </c>
    </row>
    <row r="722" spans="1:10" ht="15" customHeight="1">
      <c r="A722" s="85"/>
      <c r="B722" s="85"/>
      <c r="C722" s="85">
        <v>3212</v>
      </c>
      <c r="D722" s="67" t="s">
        <v>1265</v>
      </c>
      <c r="E722" s="67"/>
      <c r="F722" s="67">
        <v>0</v>
      </c>
      <c r="G722" s="67">
        <v>0</v>
      </c>
      <c r="H722" s="67"/>
      <c r="I722" s="145" t="e">
        <f t="shared" si="36"/>
        <v>#DIV/0!</v>
      </c>
      <c r="J722" s="145" t="e">
        <f t="shared" si="37"/>
        <v>#DIV/0!</v>
      </c>
    </row>
    <row r="723" spans="1:10" ht="15" customHeight="1">
      <c r="A723" s="85"/>
      <c r="B723" s="85"/>
      <c r="C723" s="85">
        <v>3213</v>
      </c>
      <c r="D723" s="67" t="s">
        <v>1266</v>
      </c>
      <c r="E723" s="67"/>
      <c r="F723" s="67">
        <v>0</v>
      </c>
      <c r="G723" s="67">
        <v>0</v>
      </c>
      <c r="H723" s="67"/>
      <c r="I723" s="145" t="e">
        <f t="shared" si="36"/>
        <v>#DIV/0!</v>
      </c>
      <c r="J723" s="145" t="e">
        <f t="shared" si="37"/>
        <v>#DIV/0!</v>
      </c>
    </row>
    <row r="724" spans="1:10" ht="15" customHeight="1">
      <c r="A724" s="85"/>
      <c r="B724" s="85"/>
      <c r="C724" s="85">
        <v>3221</v>
      </c>
      <c r="D724" s="67" t="s">
        <v>1267</v>
      </c>
      <c r="E724" s="67"/>
      <c r="F724" s="67">
        <v>0</v>
      </c>
      <c r="G724" s="67">
        <v>0</v>
      </c>
      <c r="H724" s="67"/>
      <c r="I724" s="145" t="e">
        <f t="shared" si="36"/>
        <v>#DIV/0!</v>
      </c>
      <c r="J724" s="145" t="e">
        <f t="shared" si="37"/>
        <v>#DIV/0!</v>
      </c>
    </row>
    <row r="725" spans="1:10" ht="15" customHeight="1">
      <c r="A725" s="85"/>
      <c r="B725" s="85"/>
      <c r="C725" s="85">
        <v>3231</v>
      </c>
      <c r="D725" s="67" t="s">
        <v>1272</v>
      </c>
      <c r="E725" s="67"/>
      <c r="F725" s="67">
        <v>0</v>
      </c>
      <c r="G725" s="67">
        <v>0</v>
      </c>
      <c r="H725" s="67"/>
      <c r="I725" s="145" t="e">
        <f t="shared" si="36"/>
        <v>#DIV/0!</v>
      </c>
      <c r="J725" s="145" t="e">
        <f t="shared" si="37"/>
        <v>#DIV/0!</v>
      </c>
    </row>
    <row r="726" spans="1:10" ht="15" customHeight="1">
      <c r="A726" s="85"/>
      <c r="B726" s="85"/>
      <c r="C726" s="85">
        <v>3233</v>
      </c>
      <c r="D726" s="67" t="s">
        <v>1274</v>
      </c>
      <c r="E726" s="67"/>
      <c r="F726" s="67">
        <v>0</v>
      </c>
      <c r="G726" s="67">
        <v>0</v>
      </c>
      <c r="H726" s="67"/>
      <c r="I726" s="145" t="e">
        <f t="shared" si="36"/>
        <v>#DIV/0!</v>
      </c>
      <c r="J726" s="145" t="e">
        <f t="shared" si="37"/>
        <v>#DIV/0!</v>
      </c>
    </row>
    <row r="727" spans="1:10" ht="15" customHeight="1">
      <c r="A727" s="85"/>
      <c r="B727" s="85"/>
      <c r="C727" s="85">
        <v>3235</v>
      </c>
      <c r="D727" s="67" t="s">
        <v>1276</v>
      </c>
      <c r="E727" s="67"/>
      <c r="F727" s="67">
        <v>0</v>
      </c>
      <c r="G727" s="67">
        <v>0</v>
      </c>
      <c r="H727" s="67"/>
      <c r="I727" s="145" t="e">
        <f t="shared" si="36"/>
        <v>#DIV/0!</v>
      </c>
      <c r="J727" s="145" t="e">
        <f t="shared" si="37"/>
        <v>#DIV/0!</v>
      </c>
    </row>
    <row r="728" spans="1:10" ht="15" customHeight="1">
      <c r="A728" s="85"/>
      <c r="B728" s="85"/>
      <c r="C728" s="85">
        <v>3237</v>
      </c>
      <c r="D728" s="67" t="s">
        <v>1278</v>
      </c>
      <c r="E728" s="67"/>
      <c r="F728" s="67">
        <v>0</v>
      </c>
      <c r="G728" s="67">
        <v>0</v>
      </c>
      <c r="H728" s="67"/>
      <c r="I728" s="145" t="e">
        <f t="shared" si="36"/>
        <v>#DIV/0!</v>
      </c>
      <c r="J728" s="145" t="e">
        <f t="shared" si="37"/>
        <v>#DIV/0!</v>
      </c>
    </row>
    <row r="729" spans="1:10" ht="15" customHeight="1">
      <c r="A729" s="85"/>
      <c r="B729" s="85"/>
      <c r="C729" s="85">
        <v>3238</v>
      </c>
      <c r="D729" s="67" t="s">
        <v>1279</v>
      </c>
      <c r="E729" s="67"/>
      <c r="F729" s="67"/>
      <c r="G729" s="67"/>
      <c r="H729" s="67"/>
      <c r="I729" s="145" t="e">
        <f t="shared" si="36"/>
        <v>#DIV/0!</v>
      </c>
      <c r="J729" s="145" t="e">
        <f t="shared" si="37"/>
        <v>#DIV/0!</v>
      </c>
    </row>
    <row r="730" spans="1:10" ht="15" customHeight="1">
      <c r="A730" s="85"/>
      <c r="B730" s="85"/>
      <c r="C730" s="85">
        <v>3239</v>
      </c>
      <c r="D730" s="67" t="s">
        <v>1280</v>
      </c>
      <c r="E730" s="67"/>
      <c r="F730" s="67">
        <v>0</v>
      </c>
      <c r="G730" s="67">
        <v>0</v>
      </c>
      <c r="H730" s="67"/>
      <c r="I730" s="145" t="e">
        <f t="shared" si="36"/>
        <v>#DIV/0!</v>
      </c>
      <c r="J730" s="145" t="e">
        <f t="shared" si="37"/>
        <v>#DIV/0!</v>
      </c>
    </row>
    <row r="731" spans="1:10" ht="15" customHeight="1">
      <c r="A731" s="85"/>
      <c r="B731" s="85"/>
      <c r="C731" s="85">
        <v>3293</v>
      </c>
      <c r="D731" s="67" t="s">
        <v>1297</v>
      </c>
      <c r="E731" s="67">
        <v>18</v>
      </c>
      <c r="F731" s="67">
        <v>0</v>
      </c>
      <c r="G731" s="67"/>
      <c r="H731" s="67"/>
      <c r="I731" s="145">
        <f t="shared" si="36"/>
        <v>0</v>
      </c>
      <c r="J731" s="145" t="e">
        <f t="shared" si="37"/>
        <v>#DIV/0!</v>
      </c>
    </row>
    <row r="732" spans="1:10" ht="15" customHeight="1">
      <c r="A732" s="85"/>
      <c r="B732" s="85"/>
      <c r="C732" s="85">
        <v>3295</v>
      </c>
      <c r="D732" s="67" t="s">
        <v>1284</v>
      </c>
      <c r="E732" s="67"/>
      <c r="F732" s="67">
        <v>0</v>
      </c>
      <c r="G732" s="67">
        <v>0</v>
      </c>
      <c r="H732" s="67"/>
      <c r="I732" s="145" t="e">
        <f t="shared" si="36"/>
        <v>#DIV/0!</v>
      </c>
      <c r="J732" s="145" t="e">
        <f t="shared" si="37"/>
        <v>#DIV/0!</v>
      </c>
    </row>
    <row r="733" spans="1:10" ht="15" customHeight="1">
      <c r="A733" s="85"/>
      <c r="B733" s="101">
        <v>34</v>
      </c>
      <c r="C733" s="85"/>
      <c r="D733" s="101" t="s">
        <v>1341</v>
      </c>
      <c r="E733" s="64">
        <f>E734</f>
        <v>0</v>
      </c>
      <c r="F733" s="64">
        <f>F734</f>
        <v>0</v>
      </c>
      <c r="G733" s="64">
        <f>G734</f>
        <v>0</v>
      </c>
      <c r="H733" s="64">
        <f>H734</f>
        <v>0</v>
      </c>
      <c r="I733" s="145" t="e">
        <f t="shared" si="36"/>
        <v>#DIV/0!</v>
      </c>
      <c r="J733" s="145" t="e">
        <f t="shared" si="37"/>
        <v>#DIV/0!</v>
      </c>
    </row>
    <row r="734" spans="1:10" ht="19.5" customHeight="1">
      <c r="A734" s="85"/>
      <c r="B734" s="85"/>
      <c r="C734" s="85">
        <v>3432</v>
      </c>
      <c r="D734" s="141" t="s">
        <v>1298</v>
      </c>
      <c r="E734" s="67"/>
      <c r="F734" s="67">
        <v>0</v>
      </c>
      <c r="G734" s="67">
        <v>0</v>
      </c>
      <c r="H734" s="67"/>
      <c r="I734" s="145" t="e">
        <f t="shared" si="36"/>
        <v>#DIV/0!</v>
      </c>
      <c r="J734" s="145" t="e">
        <f t="shared" si="37"/>
        <v>#DIV/0!</v>
      </c>
    </row>
    <row r="735" spans="1:10" ht="19.5" customHeight="1">
      <c r="A735" s="101">
        <v>4</v>
      </c>
      <c r="B735" s="85"/>
      <c r="C735" s="85"/>
      <c r="D735" s="101" t="s">
        <v>1343</v>
      </c>
      <c r="E735" s="64">
        <f>E736+E738</f>
        <v>0</v>
      </c>
      <c r="F735" s="64">
        <f>F736+F738</f>
        <v>0</v>
      </c>
      <c r="G735" s="64">
        <f>G736+G738</f>
        <v>0</v>
      </c>
      <c r="H735" s="64">
        <f>H736+H738</f>
        <v>0</v>
      </c>
      <c r="I735" s="145" t="e">
        <f t="shared" si="36"/>
        <v>#DIV/0!</v>
      </c>
      <c r="J735" s="145" t="e">
        <f t="shared" si="37"/>
        <v>#DIV/0!</v>
      </c>
    </row>
    <row r="736" spans="1:10" ht="19.5" customHeight="1">
      <c r="A736" s="85"/>
      <c r="B736" s="101">
        <v>41</v>
      </c>
      <c r="C736" s="85"/>
      <c r="D736" s="101" t="s">
        <v>1353</v>
      </c>
      <c r="E736" s="64">
        <f>E737</f>
        <v>0</v>
      </c>
      <c r="F736" s="64">
        <f>F737</f>
        <v>0</v>
      </c>
      <c r="G736" s="64">
        <f>G737</f>
        <v>0</v>
      </c>
      <c r="H736" s="64">
        <f>H737</f>
        <v>0</v>
      </c>
      <c r="I736" s="145" t="e">
        <f t="shared" si="36"/>
        <v>#DIV/0!</v>
      </c>
      <c r="J736" s="145" t="e">
        <f t="shared" si="37"/>
        <v>#DIV/0!</v>
      </c>
    </row>
    <row r="737" spans="1:10" ht="17.25" customHeight="1">
      <c r="A737" s="85"/>
      <c r="B737" s="85"/>
      <c r="C737" s="85">
        <v>4123</v>
      </c>
      <c r="D737" s="141" t="s">
        <v>1308</v>
      </c>
      <c r="E737" s="67"/>
      <c r="F737" s="67">
        <v>0</v>
      </c>
      <c r="G737" s="67">
        <v>0</v>
      </c>
      <c r="H737" s="67"/>
      <c r="I737" s="145" t="e">
        <f t="shared" si="36"/>
        <v>#DIV/0!</v>
      </c>
      <c r="J737" s="145" t="e">
        <f t="shared" si="37"/>
        <v>#DIV/0!</v>
      </c>
    </row>
    <row r="738" spans="1:10" ht="17.25" customHeight="1">
      <c r="A738" s="85"/>
      <c r="B738" s="101">
        <v>42</v>
      </c>
      <c r="C738" s="85"/>
      <c r="D738" s="101" t="s">
        <v>1344</v>
      </c>
      <c r="E738" s="64">
        <f>SUM(E739:E741)</f>
        <v>0</v>
      </c>
      <c r="F738" s="64">
        <f>SUM(F739:F741)</f>
        <v>0</v>
      </c>
      <c r="G738" s="64">
        <f>SUM(G739:G741)</f>
        <v>0</v>
      </c>
      <c r="H738" s="64">
        <f>SUM(H739:H741)</f>
        <v>0</v>
      </c>
      <c r="I738" s="145" t="e">
        <f t="shared" si="36"/>
        <v>#DIV/0!</v>
      </c>
      <c r="J738" s="145" t="e">
        <f t="shared" si="37"/>
        <v>#DIV/0!</v>
      </c>
    </row>
    <row r="739" spans="1:10" ht="15" customHeight="1">
      <c r="A739" s="85"/>
      <c r="B739" s="85"/>
      <c r="C739" s="85">
        <v>4221</v>
      </c>
      <c r="D739" s="67" t="s">
        <v>1287</v>
      </c>
      <c r="E739" s="67"/>
      <c r="F739" s="67">
        <v>0</v>
      </c>
      <c r="G739" s="67">
        <v>0</v>
      </c>
      <c r="H739" s="67"/>
      <c r="I739" s="145" t="e">
        <f t="shared" si="36"/>
        <v>#DIV/0!</v>
      </c>
      <c r="J739" s="145" t="e">
        <f t="shared" si="37"/>
        <v>#DIV/0!</v>
      </c>
    </row>
    <row r="740" spans="1:10" ht="15" customHeight="1">
      <c r="A740" s="85"/>
      <c r="B740" s="85"/>
      <c r="C740" s="85">
        <v>4227</v>
      </c>
      <c r="D740" s="67" t="s">
        <v>1582</v>
      </c>
      <c r="E740" s="67"/>
      <c r="F740" s="67">
        <v>0</v>
      </c>
      <c r="G740" s="67">
        <v>0</v>
      </c>
      <c r="H740" s="67"/>
      <c r="I740" s="145" t="e">
        <f t="shared" si="36"/>
        <v>#DIV/0!</v>
      </c>
      <c r="J740" s="145" t="e">
        <f t="shared" si="37"/>
        <v>#DIV/0!</v>
      </c>
    </row>
    <row r="741" spans="1:10" ht="15" customHeight="1">
      <c r="A741" s="85"/>
      <c r="B741" s="85"/>
      <c r="C741" s="85">
        <v>4262</v>
      </c>
      <c r="D741" s="67" t="s">
        <v>1493</v>
      </c>
      <c r="E741" s="67"/>
      <c r="F741" s="67"/>
      <c r="G741" s="67"/>
      <c r="H741" s="67"/>
      <c r="I741" s="145" t="e">
        <f t="shared" si="36"/>
        <v>#DIV/0!</v>
      </c>
      <c r="J741" s="145" t="e">
        <f t="shared" si="37"/>
        <v>#DIV/0!</v>
      </c>
    </row>
    <row r="742" spans="1:10" ht="15" customHeight="1">
      <c r="A742" s="288" t="s">
        <v>1674</v>
      </c>
      <c r="B742" s="289"/>
      <c r="C742" s="289"/>
      <c r="D742" s="290"/>
      <c r="E742" s="164">
        <f>E743</f>
        <v>0</v>
      </c>
      <c r="F742" s="164">
        <f>F743</f>
        <v>0</v>
      </c>
      <c r="G742" s="164">
        <f>G743</f>
        <v>0</v>
      </c>
      <c r="H742" s="164">
        <f>H743</f>
        <v>0</v>
      </c>
      <c r="I742" s="165" t="e">
        <f t="shared" si="36"/>
        <v>#DIV/0!</v>
      </c>
      <c r="J742" s="165" t="e">
        <f t="shared" si="37"/>
        <v>#DIV/0!</v>
      </c>
    </row>
    <row r="743" spans="1:10" ht="15" customHeight="1">
      <c r="A743" s="101">
        <v>3</v>
      </c>
      <c r="B743" s="85"/>
      <c r="C743" s="41"/>
      <c r="D743" s="41" t="s">
        <v>1356</v>
      </c>
      <c r="E743" s="64">
        <f>E744+E748</f>
        <v>0</v>
      </c>
      <c r="F743" s="64">
        <f>F744+F748</f>
        <v>0</v>
      </c>
      <c r="G743" s="64">
        <f>G744+G748</f>
        <v>0</v>
      </c>
      <c r="H743" s="64">
        <f>H744+H748</f>
        <v>0</v>
      </c>
      <c r="I743" s="138" t="e">
        <f t="shared" si="36"/>
        <v>#DIV/0!</v>
      </c>
      <c r="J743" s="138" t="e">
        <f t="shared" si="37"/>
        <v>#DIV/0!</v>
      </c>
    </row>
    <row r="744" spans="1:10" ht="15" customHeight="1">
      <c r="A744" s="85"/>
      <c r="B744" s="101">
        <v>31</v>
      </c>
      <c r="C744" s="41"/>
      <c r="D744" s="41" t="s">
        <v>1318</v>
      </c>
      <c r="E744" s="64">
        <f>SUM(E745:E747)</f>
        <v>0</v>
      </c>
      <c r="F744" s="64">
        <f>SUM(F745:F747)</f>
        <v>0</v>
      </c>
      <c r="G744" s="64">
        <f>SUM(G745:G747)</f>
        <v>0</v>
      </c>
      <c r="H744" s="64">
        <f>SUM(H745:H747)</f>
        <v>0</v>
      </c>
      <c r="I744" s="138" t="e">
        <f t="shared" si="36"/>
        <v>#DIV/0!</v>
      </c>
      <c r="J744" s="138" t="e">
        <f t="shared" si="37"/>
        <v>#DIV/0!</v>
      </c>
    </row>
    <row r="745" spans="1:10" ht="15.6" customHeight="1">
      <c r="A745" s="85"/>
      <c r="B745" s="85"/>
      <c r="C745" s="85">
        <v>3111</v>
      </c>
      <c r="D745" s="67" t="s">
        <v>1395</v>
      </c>
      <c r="E745" s="67"/>
      <c r="F745" s="67"/>
      <c r="G745" s="67"/>
      <c r="H745" s="67"/>
      <c r="I745" s="145" t="e">
        <f t="shared" si="36"/>
        <v>#DIV/0!</v>
      </c>
      <c r="J745" s="145" t="e">
        <f t="shared" si="37"/>
        <v>#DIV/0!</v>
      </c>
    </row>
    <row r="746" spans="1:10" ht="15" customHeight="1">
      <c r="A746" s="85"/>
      <c r="B746" s="85"/>
      <c r="C746" s="85">
        <v>3121</v>
      </c>
      <c r="D746" s="67" t="s">
        <v>1293</v>
      </c>
      <c r="E746" s="67"/>
      <c r="F746" s="67"/>
      <c r="G746" s="67"/>
      <c r="H746" s="67"/>
      <c r="I746" s="145" t="e">
        <f t="shared" si="36"/>
        <v>#DIV/0!</v>
      </c>
      <c r="J746" s="145" t="e">
        <f t="shared" si="37"/>
        <v>#DIV/0!</v>
      </c>
    </row>
    <row r="747" spans="1:10" ht="15" customHeight="1">
      <c r="A747" s="85"/>
      <c r="B747" s="85"/>
      <c r="C747" s="85">
        <v>3132</v>
      </c>
      <c r="D747" s="67" t="s">
        <v>1354</v>
      </c>
      <c r="E747" s="67"/>
      <c r="F747" s="67"/>
      <c r="G747" s="67"/>
      <c r="H747" s="67"/>
      <c r="I747" s="145" t="e">
        <f t="shared" si="36"/>
        <v>#DIV/0!</v>
      </c>
      <c r="J747" s="145" t="e">
        <f t="shared" si="37"/>
        <v>#DIV/0!</v>
      </c>
    </row>
    <row r="748" spans="1:10" ht="15" customHeight="1">
      <c r="A748" s="85"/>
      <c r="B748" s="101">
        <v>32</v>
      </c>
      <c r="C748" s="85"/>
      <c r="D748" s="101" t="s">
        <v>1321</v>
      </c>
      <c r="E748" s="64">
        <f>SUM(E749:E760)</f>
        <v>0</v>
      </c>
      <c r="F748" s="64">
        <f>SUM(F749:F760)</f>
        <v>0</v>
      </c>
      <c r="G748" s="64">
        <f>SUM(G749:G760)</f>
        <v>0</v>
      </c>
      <c r="H748" s="64">
        <f>SUM(H749:H760)</f>
        <v>0</v>
      </c>
      <c r="I748" s="145" t="e">
        <f t="shared" si="36"/>
        <v>#DIV/0!</v>
      </c>
      <c r="J748" s="145" t="e">
        <f t="shared" si="37"/>
        <v>#DIV/0!</v>
      </c>
    </row>
    <row r="749" spans="1:10" ht="15" customHeight="1">
      <c r="A749" s="85"/>
      <c r="B749" s="85"/>
      <c r="C749" s="85">
        <v>3211</v>
      </c>
      <c r="D749" s="67" t="s">
        <v>1264</v>
      </c>
      <c r="E749" s="67"/>
      <c r="F749" s="67"/>
      <c r="G749" s="67"/>
      <c r="H749" s="67"/>
      <c r="I749" s="145" t="e">
        <f t="shared" si="36"/>
        <v>#DIV/0!</v>
      </c>
      <c r="J749" s="145" t="e">
        <f t="shared" si="37"/>
        <v>#DIV/0!</v>
      </c>
    </row>
    <row r="750" spans="1:10" ht="15" customHeight="1">
      <c r="A750" s="85"/>
      <c r="B750" s="85"/>
      <c r="C750" s="85">
        <v>3212</v>
      </c>
      <c r="D750" s="67" t="s">
        <v>1265</v>
      </c>
      <c r="E750" s="67"/>
      <c r="F750" s="67">
        <v>0</v>
      </c>
      <c r="G750" s="67">
        <v>0</v>
      </c>
      <c r="H750" s="67"/>
      <c r="I750" s="145" t="e">
        <f t="shared" si="36"/>
        <v>#DIV/0!</v>
      </c>
      <c r="J750" s="145" t="e">
        <f t="shared" si="37"/>
        <v>#DIV/0!</v>
      </c>
    </row>
    <row r="751" spans="1:10" ht="15" customHeight="1">
      <c r="A751" s="85"/>
      <c r="B751" s="85"/>
      <c r="C751" s="85">
        <v>3213</v>
      </c>
      <c r="D751" s="67" t="s">
        <v>1266</v>
      </c>
      <c r="E751" s="67"/>
      <c r="F751" s="67">
        <v>0</v>
      </c>
      <c r="G751" s="67">
        <v>0</v>
      </c>
      <c r="H751" s="67"/>
      <c r="I751" s="145" t="e">
        <f t="shared" si="36"/>
        <v>#DIV/0!</v>
      </c>
      <c r="J751" s="145" t="e">
        <f t="shared" si="37"/>
        <v>#DIV/0!</v>
      </c>
    </row>
    <row r="752" spans="1:10" ht="15" customHeight="1">
      <c r="A752" s="85"/>
      <c r="B752" s="85"/>
      <c r="C752" s="85">
        <v>3221</v>
      </c>
      <c r="D752" s="67" t="s">
        <v>1267</v>
      </c>
      <c r="E752" s="67"/>
      <c r="F752" s="67">
        <v>0</v>
      </c>
      <c r="G752" s="67">
        <v>0</v>
      </c>
      <c r="H752" s="67"/>
      <c r="I752" s="145" t="e">
        <f t="shared" si="36"/>
        <v>#DIV/0!</v>
      </c>
      <c r="J752" s="145" t="e">
        <f t="shared" si="37"/>
        <v>#DIV/0!</v>
      </c>
    </row>
    <row r="753" spans="1:10" ht="15" customHeight="1">
      <c r="A753" s="85"/>
      <c r="B753" s="85"/>
      <c r="C753" s="85">
        <v>3231</v>
      </c>
      <c r="D753" s="67" t="s">
        <v>1272</v>
      </c>
      <c r="E753" s="67"/>
      <c r="F753" s="67">
        <v>0</v>
      </c>
      <c r="G753" s="67">
        <v>0</v>
      </c>
      <c r="H753" s="67"/>
      <c r="I753" s="145" t="e">
        <f t="shared" si="36"/>
        <v>#DIV/0!</v>
      </c>
      <c r="J753" s="145" t="e">
        <f t="shared" si="37"/>
        <v>#DIV/0!</v>
      </c>
    </row>
    <row r="754" spans="1:10" ht="15" customHeight="1">
      <c r="A754" s="85"/>
      <c r="B754" s="85"/>
      <c r="C754" s="85">
        <v>3233</v>
      </c>
      <c r="D754" s="67" t="s">
        <v>1274</v>
      </c>
      <c r="E754" s="67"/>
      <c r="F754" s="67">
        <v>0</v>
      </c>
      <c r="G754" s="67">
        <v>0</v>
      </c>
      <c r="H754" s="67"/>
      <c r="I754" s="145" t="e">
        <f t="shared" si="36"/>
        <v>#DIV/0!</v>
      </c>
      <c r="J754" s="145" t="e">
        <f t="shared" si="37"/>
        <v>#DIV/0!</v>
      </c>
    </row>
    <row r="755" spans="1:10" ht="15" customHeight="1">
      <c r="A755" s="85"/>
      <c r="B755" s="85"/>
      <c r="C755" s="85">
        <v>3235</v>
      </c>
      <c r="D755" s="67" t="s">
        <v>1276</v>
      </c>
      <c r="E755" s="67"/>
      <c r="F755" s="67">
        <v>0</v>
      </c>
      <c r="G755" s="67">
        <v>0</v>
      </c>
      <c r="H755" s="67"/>
      <c r="I755" s="145" t="e">
        <f t="shared" si="36"/>
        <v>#DIV/0!</v>
      </c>
      <c r="J755" s="145" t="e">
        <f t="shared" si="37"/>
        <v>#DIV/0!</v>
      </c>
    </row>
    <row r="756" spans="1:10" ht="15" customHeight="1">
      <c r="A756" s="85"/>
      <c r="B756" s="85"/>
      <c r="C756" s="85">
        <v>3237</v>
      </c>
      <c r="D756" s="67" t="s">
        <v>1278</v>
      </c>
      <c r="E756" s="67"/>
      <c r="F756" s="67">
        <v>0</v>
      </c>
      <c r="G756" s="67">
        <v>0</v>
      </c>
      <c r="H756" s="67"/>
      <c r="I756" s="145" t="e">
        <f t="shared" si="36"/>
        <v>#DIV/0!</v>
      </c>
      <c r="J756" s="145" t="e">
        <f t="shared" si="37"/>
        <v>#DIV/0!</v>
      </c>
    </row>
    <row r="757" spans="1:10" ht="15" customHeight="1">
      <c r="A757" s="85"/>
      <c r="B757" s="85"/>
      <c r="C757" s="85">
        <v>3238</v>
      </c>
      <c r="D757" s="67" t="s">
        <v>1279</v>
      </c>
      <c r="E757" s="67"/>
      <c r="F757" s="67"/>
      <c r="G757" s="67"/>
      <c r="H757" s="67"/>
      <c r="I757" s="145" t="e">
        <f t="shared" si="36"/>
        <v>#DIV/0!</v>
      </c>
      <c r="J757" s="145" t="e">
        <f t="shared" si="37"/>
        <v>#DIV/0!</v>
      </c>
    </row>
    <row r="758" spans="1:10" ht="15" customHeight="1">
      <c r="A758" s="85"/>
      <c r="B758" s="85"/>
      <c r="C758" s="85">
        <v>3239</v>
      </c>
      <c r="D758" s="67" t="s">
        <v>1280</v>
      </c>
      <c r="E758" s="67"/>
      <c r="F758" s="67">
        <v>0</v>
      </c>
      <c r="G758" s="67">
        <v>0</v>
      </c>
      <c r="H758" s="67"/>
      <c r="I758" s="145" t="e">
        <f t="shared" si="36"/>
        <v>#DIV/0!</v>
      </c>
      <c r="J758" s="145" t="e">
        <f t="shared" si="37"/>
        <v>#DIV/0!</v>
      </c>
    </row>
    <row r="759" spans="1:10" ht="15" customHeight="1">
      <c r="A759" s="85"/>
      <c r="B759" s="85"/>
      <c r="C759" s="85">
        <v>3293</v>
      </c>
      <c r="D759" s="67" t="s">
        <v>1297</v>
      </c>
      <c r="E759" s="67"/>
      <c r="F759" s="67">
        <v>0</v>
      </c>
      <c r="G759" s="67">
        <v>0</v>
      </c>
      <c r="H759" s="67"/>
      <c r="I759" s="145" t="e">
        <f t="shared" si="36"/>
        <v>#DIV/0!</v>
      </c>
      <c r="J759" s="145" t="e">
        <f t="shared" si="37"/>
        <v>#DIV/0!</v>
      </c>
    </row>
    <row r="760" spans="1:10" ht="15" customHeight="1">
      <c r="A760" s="85"/>
      <c r="B760" s="85"/>
      <c r="C760" s="85">
        <v>3295</v>
      </c>
      <c r="D760" s="67" t="s">
        <v>1284</v>
      </c>
      <c r="E760" s="67"/>
      <c r="F760" s="67">
        <v>0</v>
      </c>
      <c r="G760" s="67">
        <v>0</v>
      </c>
      <c r="H760" s="67"/>
      <c r="I760" s="145" t="e">
        <f t="shared" si="36"/>
        <v>#DIV/0!</v>
      </c>
      <c r="J760" s="145" t="e">
        <f t="shared" si="37"/>
        <v>#DIV/0!</v>
      </c>
    </row>
    <row r="761" spans="1:10">
      <c r="A761" s="300" t="s">
        <v>1675</v>
      </c>
      <c r="B761" s="289"/>
      <c r="C761" s="289"/>
      <c r="D761" s="290"/>
      <c r="E761" s="164">
        <f>E762+E767</f>
        <v>3556.7</v>
      </c>
      <c r="F761" s="164">
        <f>F762+F767</f>
        <v>0</v>
      </c>
      <c r="G761" s="164">
        <f>G762+G767</f>
        <v>0</v>
      </c>
      <c r="H761" s="164">
        <f>H762+H767</f>
        <v>0</v>
      </c>
      <c r="I761" s="165">
        <f t="shared" si="36"/>
        <v>0</v>
      </c>
      <c r="J761" s="165" t="e">
        <f t="shared" si="37"/>
        <v>#DIV/0!</v>
      </c>
    </row>
    <row r="762" spans="1:10">
      <c r="A762" s="101">
        <v>3</v>
      </c>
      <c r="B762" s="85"/>
      <c r="C762" s="41"/>
      <c r="D762" s="41" t="s">
        <v>1356</v>
      </c>
      <c r="E762" s="64">
        <f>E763</f>
        <v>3556.7</v>
      </c>
      <c r="F762" s="64">
        <f>F763</f>
        <v>0</v>
      </c>
      <c r="G762" s="64">
        <f>G763</f>
        <v>0</v>
      </c>
      <c r="H762" s="64">
        <f>H763</f>
        <v>0</v>
      </c>
      <c r="I762" s="138">
        <f t="shared" si="36"/>
        <v>0</v>
      </c>
      <c r="J762" s="138" t="e">
        <f t="shared" si="37"/>
        <v>#DIV/0!</v>
      </c>
    </row>
    <row r="763" spans="1:10" ht="15" customHeight="1">
      <c r="A763" s="85"/>
      <c r="B763" s="101">
        <v>32</v>
      </c>
      <c r="C763" s="85"/>
      <c r="D763" s="101" t="s">
        <v>1321</v>
      </c>
      <c r="E763" s="64">
        <f>E766+E764+E765</f>
        <v>3556.7</v>
      </c>
      <c r="F763" s="64">
        <f>F766+F764+F765</f>
        <v>0</v>
      </c>
      <c r="G763" s="64">
        <f>G766+G764+G765</f>
        <v>0</v>
      </c>
      <c r="H763" s="64">
        <f>H766+H764+H765</f>
        <v>0</v>
      </c>
      <c r="I763" s="145">
        <f t="shared" si="36"/>
        <v>0</v>
      </c>
      <c r="J763" s="145" t="e">
        <f t="shared" si="37"/>
        <v>#DIV/0!</v>
      </c>
    </row>
    <row r="764" spans="1:10">
      <c r="A764" s="85"/>
      <c r="B764" s="101"/>
      <c r="C764" s="85">
        <v>3233</v>
      </c>
      <c r="D764" s="85" t="s">
        <v>1274</v>
      </c>
      <c r="E764" s="203"/>
      <c r="F764" s="203"/>
      <c r="G764" s="203"/>
      <c r="H764" s="203"/>
      <c r="I764" s="145" t="e">
        <f t="shared" si="36"/>
        <v>#DIV/0!</v>
      </c>
      <c r="J764" s="145" t="e">
        <f t="shared" si="37"/>
        <v>#DIV/0!</v>
      </c>
    </row>
    <row r="765" spans="1:10">
      <c r="A765" s="85"/>
      <c r="B765" s="101"/>
      <c r="C765" s="85">
        <v>3237</v>
      </c>
      <c r="D765" s="85" t="s">
        <v>1278</v>
      </c>
      <c r="E765" s="203">
        <v>2226.6999999999998</v>
      </c>
      <c r="F765" s="203"/>
      <c r="G765" s="203"/>
      <c r="H765" s="203"/>
      <c r="I765" s="145">
        <f t="shared" si="36"/>
        <v>0</v>
      </c>
      <c r="J765" s="145" t="e">
        <f t="shared" si="37"/>
        <v>#DIV/0!</v>
      </c>
    </row>
    <row r="766" spans="1:10">
      <c r="A766" s="85"/>
      <c r="B766" s="85"/>
      <c r="C766" s="85">
        <v>3238</v>
      </c>
      <c r="D766" s="67" t="s">
        <v>1279</v>
      </c>
      <c r="E766" s="67">
        <v>1330</v>
      </c>
      <c r="F766" s="67"/>
      <c r="G766" s="67"/>
      <c r="H766" s="67"/>
      <c r="I766" s="145">
        <f t="shared" si="36"/>
        <v>0</v>
      </c>
      <c r="J766" s="145" t="e">
        <f t="shared" si="37"/>
        <v>#DIV/0!</v>
      </c>
    </row>
    <row r="767" spans="1:10" ht="15" customHeight="1">
      <c r="A767" s="101">
        <v>4</v>
      </c>
      <c r="B767" s="101"/>
      <c r="C767" s="85"/>
      <c r="D767" s="144" t="s">
        <v>1343</v>
      </c>
      <c r="E767" s="102">
        <f>E768</f>
        <v>0</v>
      </c>
      <c r="F767" s="102">
        <f t="shared" ref="F767:H768" si="38">F768</f>
        <v>0</v>
      </c>
      <c r="G767" s="102">
        <f t="shared" si="38"/>
        <v>0</v>
      </c>
      <c r="H767" s="102">
        <f t="shared" si="38"/>
        <v>0</v>
      </c>
      <c r="I767" s="145" t="e">
        <f t="shared" si="36"/>
        <v>#DIV/0!</v>
      </c>
      <c r="J767" s="145" t="e">
        <f t="shared" si="37"/>
        <v>#DIV/0!</v>
      </c>
    </row>
    <row r="768" spans="1:10" ht="15" customHeight="1">
      <c r="A768" s="101"/>
      <c r="B768" s="101">
        <v>42</v>
      </c>
      <c r="C768" s="85"/>
      <c r="D768" s="144" t="s">
        <v>1344</v>
      </c>
      <c r="E768" s="102">
        <f>E769</f>
        <v>0</v>
      </c>
      <c r="F768" s="102">
        <f t="shared" si="38"/>
        <v>0</v>
      </c>
      <c r="G768" s="102">
        <f t="shared" si="38"/>
        <v>0</v>
      </c>
      <c r="H768" s="102">
        <f t="shared" si="38"/>
        <v>0</v>
      </c>
      <c r="I768" s="145" t="e">
        <f t="shared" si="36"/>
        <v>#DIV/0!</v>
      </c>
      <c r="J768" s="145" t="e">
        <f t="shared" si="37"/>
        <v>#DIV/0!</v>
      </c>
    </row>
    <row r="769" spans="1:10" ht="15" customHeight="1">
      <c r="A769" s="85"/>
      <c r="B769" s="85"/>
      <c r="C769" s="85">
        <v>4227</v>
      </c>
      <c r="D769" s="143" t="s">
        <v>1582</v>
      </c>
      <c r="E769" s="67"/>
      <c r="F769" s="67"/>
      <c r="G769" s="67"/>
      <c r="H769" s="67"/>
      <c r="I769" s="145" t="e">
        <f t="shared" si="36"/>
        <v>#DIV/0!</v>
      </c>
      <c r="J769" s="145" t="e">
        <f t="shared" si="37"/>
        <v>#DIV/0!</v>
      </c>
    </row>
    <row r="770" spans="1:10">
      <c r="A770" s="288" t="s">
        <v>1676</v>
      </c>
      <c r="B770" s="289"/>
      <c r="C770" s="289"/>
      <c r="D770" s="290"/>
      <c r="E770" s="164">
        <f>E771+E774</f>
        <v>170.91</v>
      </c>
      <c r="F770" s="164">
        <f>F771+F774</f>
        <v>0</v>
      </c>
      <c r="G770" s="164">
        <f>G771+G774</f>
        <v>0</v>
      </c>
      <c r="H770" s="164">
        <f>H771+H774</f>
        <v>306.58</v>
      </c>
      <c r="I770" s="165">
        <f t="shared" si="36"/>
        <v>179.38096073957053</v>
      </c>
      <c r="J770" s="165" t="e">
        <f t="shared" si="37"/>
        <v>#DIV/0!</v>
      </c>
    </row>
    <row r="771" spans="1:10">
      <c r="A771" s="101">
        <v>3</v>
      </c>
      <c r="B771" s="85"/>
      <c r="C771" s="41"/>
      <c r="D771" s="41" t="s">
        <v>1356</v>
      </c>
      <c r="E771" s="64">
        <f>E772</f>
        <v>170.91</v>
      </c>
      <c r="F771" s="64">
        <f t="shared" ref="F771:G772" si="39">F772</f>
        <v>0</v>
      </c>
      <c r="G771" s="64">
        <f t="shared" si="39"/>
        <v>0</v>
      </c>
      <c r="H771" s="64">
        <f>H772</f>
        <v>306.58</v>
      </c>
      <c r="I771" s="138">
        <f t="shared" si="36"/>
        <v>179.38096073957053</v>
      </c>
      <c r="J771" s="138" t="e">
        <f t="shared" si="37"/>
        <v>#DIV/0!</v>
      </c>
    </row>
    <row r="772" spans="1:10" ht="15" customHeight="1">
      <c r="A772" s="85"/>
      <c r="B772" s="101">
        <v>32</v>
      </c>
      <c r="C772" s="85"/>
      <c r="D772" s="101" t="s">
        <v>1321</v>
      </c>
      <c r="E772" s="64">
        <f>E773</f>
        <v>170.91</v>
      </c>
      <c r="F772" s="64">
        <f t="shared" si="39"/>
        <v>0</v>
      </c>
      <c r="G772" s="64">
        <f>G773</f>
        <v>0</v>
      </c>
      <c r="H772" s="64">
        <f>H773</f>
        <v>306.58</v>
      </c>
      <c r="I772" s="145">
        <f t="shared" si="36"/>
        <v>179.38096073957053</v>
      </c>
      <c r="J772" s="145" t="e">
        <f t="shared" si="37"/>
        <v>#DIV/0!</v>
      </c>
    </row>
    <row r="773" spans="1:10">
      <c r="A773" s="85"/>
      <c r="B773" s="101"/>
      <c r="C773" s="85">
        <v>3299</v>
      </c>
      <c r="D773" s="85" t="s">
        <v>1483</v>
      </c>
      <c r="E773" s="203">
        <v>170.91</v>
      </c>
      <c r="F773" s="203"/>
      <c r="G773" s="203"/>
      <c r="H773" s="203">
        <v>306.58</v>
      </c>
      <c r="I773" s="145">
        <f t="shared" si="36"/>
        <v>179.38096073957053</v>
      </c>
      <c r="J773" s="145" t="e">
        <f t="shared" si="37"/>
        <v>#DIV/0!</v>
      </c>
    </row>
    <row r="774" spans="1:10" ht="15" customHeight="1">
      <c r="A774" s="288" t="s">
        <v>1677</v>
      </c>
      <c r="B774" s="289"/>
      <c r="C774" s="289"/>
      <c r="D774" s="290"/>
      <c r="E774" s="164">
        <f t="shared" ref="E774:H775" si="40">E775</f>
        <v>0</v>
      </c>
      <c r="F774" s="164">
        <f t="shared" si="40"/>
        <v>0</v>
      </c>
      <c r="G774" s="164">
        <f t="shared" si="40"/>
        <v>0</v>
      </c>
      <c r="H774" s="164">
        <f t="shared" si="40"/>
        <v>0</v>
      </c>
      <c r="I774" s="165" t="e">
        <f t="shared" ref="I774:I837" si="41">H774/E774*100</f>
        <v>#DIV/0!</v>
      </c>
      <c r="J774" s="165" t="e">
        <f t="shared" ref="J774:J837" si="42">H774/G774*100</f>
        <v>#DIV/0!</v>
      </c>
    </row>
    <row r="775" spans="1:10" ht="15" customHeight="1">
      <c r="A775" s="101">
        <v>3</v>
      </c>
      <c r="B775" s="85"/>
      <c r="C775" s="41"/>
      <c r="D775" s="41" t="s">
        <v>1356</v>
      </c>
      <c r="E775" s="64">
        <f t="shared" si="40"/>
        <v>0</v>
      </c>
      <c r="F775" s="64">
        <f t="shared" si="40"/>
        <v>0</v>
      </c>
      <c r="G775" s="64">
        <f t="shared" si="40"/>
        <v>0</v>
      </c>
      <c r="H775" s="64">
        <f t="shared" si="40"/>
        <v>0</v>
      </c>
      <c r="I775" s="138" t="e">
        <f t="shared" si="41"/>
        <v>#DIV/0!</v>
      </c>
      <c r="J775" s="138" t="e">
        <f t="shared" si="42"/>
        <v>#DIV/0!</v>
      </c>
    </row>
    <row r="776" spans="1:10" ht="15" customHeight="1">
      <c r="A776" s="85"/>
      <c r="B776" s="101">
        <v>31</v>
      </c>
      <c r="C776" s="85"/>
      <c r="D776" s="101" t="s">
        <v>1318</v>
      </c>
      <c r="E776" s="64">
        <f>E778+E777</f>
        <v>0</v>
      </c>
      <c r="F776" s="64">
        <f>F778+F777</f>
        <v>0</v>
      </c>
      <c r="G776" s="64">
        <f>G778+G777</f>
        <v>0</v>
      </c>
      <c r="H776" s="64">
        <f>H778+H777</f>
        <v>0</v>
      </c>
      <c r="I776" s="145" t="e">
        <f t="shared" si="41"/>
        <v>#DIV/0!</v>
      </c>
      <c r="J776" s="145" t="e">
        <f t="shared" si="42"/>
        <v>#DIV/0!</v>
      </c>
    </row>
    <row r="777" spans="1:10" ht="15" customHeight="1">
      <c r="A777" s="85"/>
      <c r="B777" s="85"/>
      <c r="C777" s="85">
        <v>3111</v>
      </c>
      <c r="D777" s="85" t="s">
        <v>1395</v>
      </c>
      <c r="E777" s="203"/>
      <c r="F777" s="203"/>
      <c r="G777" s="203"/>
      <c r="H777" s="203"/>
      <c r="I777" s="145" t="e">
        <f t="shared" si="41"/>
        <v>#DIV/0!</v>
      </c>
      <c r="J777" s="145" t="e">
        <f t="shared" si="42"/>
        <v>#DIV/0!</v>
      </c>
    </row>
    <row r="778" spans="1:10" ht="15" customHeight="1">
      <c r="A778" s="85"/>
      <c r="B778" s="85"/>
      <c r="C778" s="85">
        <v>3132</v>
      </c>
      <c r="D778" s="67" t="s">
        <v>1354</v>
      </c>
      <c r="E778" s="67"/>
      <c r="F778" s="67"/>
      <c r="G778" s="67"/>
      <c r="H778" s="67"/>
      <c r="I778" s="145" t="e">
        <f t="shared" si="41"/>
        <v>#DIV/0!</v>
      </c>
      <c r="J778" s="145" t="e">
        <f t="shared" si="42"/>
        <v>#DIV/0!</v>
      </c>
    </row>
    <row r="779" spans="1:10" ht="15" customHeight="1">
      <c r="A779" s="285" t="s">
        <v>522</v>
      </c>
      <c r="B779" s="286"/>
      <c r="C779" s="286"/>
      <c r="D779" s="287"/>
      <c r="E779" s="164">
        <f>E780+E798+E831</f>
        <v>12588.1</v>
      </c>
      <c r="F779" s="164">
        <f>F780+F798+F831</f>
        <v>57214</v>
      </c>
      <c r="G779" s="164">
        <f>G780+G798+G831</f>
        <v>43700</v>
      </c>
      <c r="H779" s="164">
        <f>H780+H798+H831</f>
        <v>24116.31</v>
      </c>
      <c r="I779" s="165">
        <f t="shared" si="41"/>
        <v>191.5802225911774</v>
      </c>
      <c r="J779" s="165">
        <f t="shared" si="42"/>
        <v>55.186064073226547</v>
      </c>
    </row>
    <row r="780" spans="1:10" ht="15" customHeight="1">
      <c r="A780" s="166" t="s">
        <v>1678</v>
      </c>
      <c r="B780" s="167"/>
      <c r="C780" s="167"/>
      <c r="D780" s="168"/>
      <c r="E780" s="164">
        <f>E781+E794</f>
        <v>12588.1</v>
      </c>
      <c r="F780" s="164">
        <f>F781+F794</f>
        <v>0</v>
      </c>
      <c r="G780" s="164">
        <f>G781+G794</f>
        <v>0</v>
      </c>
      <c r="H780" s="164">
        <f>H781+H794</f>
        <v>0</v>
      </c>
      <c r="I780" s="165">
        <f t="shared" si="41"/>
        <v>0</v>
      </c>
      <c r="J780" s="165" t="e">
        <f t="shared" si="42"/>
        <v>#DIV/0!</v>
      </c>
    </row>
    <row r="781" spans="1:10" ht="15" customHeight="1">
      <c r="A781" s="101">
        <v>3</v>
      </c>
      <c r="B781" s="85"/>
      <c r="C781" s="41"/>
      <c r="D781" s="41" t="s">
        <v>1356</v>
      </c>
      <c r="E781" s="64">
        <f>E782+E786</f>
        <v>12588.1</v>
      </c>
      <c r="F781" s="64">
        <f>F782+F786</f>
        <v>0</v>
      </c>
      <c r="G781" s="64">
        <f>G782+G786</f>
        <v>0</v>
      </c>
      <c r="H781" s="64">
        <f>H782+H786</f>
        <v>0</v>
      </c>
      <c r="I781" s="138">
        <f t="shared" si="41"/>
        <v>0</v>
      </c>
      <c r="J781" s="138" t="e">
        <f t="shared" si="42"/>
        <v>#DIV/0!</v>
      </c>
    </row>
    <row r="782" spans="1:10" ht="15" customHeight="1">
      <c r="A782" s="85"/>
      <c r="B782" s="101">
        <v>31</v>
      </c>
      <c r="C782" s="41"/>
      <c r="D782" s="41" t="s">
        <v>1318</v>
      </c>
      <c r="E782" s="64">
        <f>SUM(E783:E785)</f>
        <v>12412.02</v>
      </c>
      <c r="F782" s="64">
        <f>SUM(F783:F785)</f>
        <v>0</v>
      </c>
      <c r="G782" s="64">
        <f>SUM(G783:G785)</f>
        <v>0</v>
      </c>
      <c r="H782" s="64">
        <f>SUM(H783:H785)</f>
        <v>0</v>
      </c>
      <c r="I782" s="138">
        <f t="shared" si="41"/>
        <v>0</v>
      </c>
      <c r="J782" s="138" t="e">
        <f t="shared" si="42"/>
        <v>#DIV/0!</v>
      </c>
    </row>
    <row r="783" spans="1:10" ht="15" customHeight="1">
      <c r="A783" s="85"/>
      <c r="B783" s="85"/>
      <c r="C783" s="85">
        <v>3111</v>
      </c>
      <c r="D783" s="67" t="s">
        <v>1395</v>
      </c>
      <c r="E783" s="67">
        <v>10654.1</v>
      </c>
      <c r="F783" s="67"/>
      <c r="G783" s="67"/>
      <c r="H783" s="67"/>
      <c r="I783" s="145">
        <f t="shared" si="41"/>
        <v>0</v>
      </c>
      <c r="J783" s="145" t="e">
        <f t="shared" si="42"/>
        <v>#DIV/0!</v>
      </c>
    </row>
    <row r="784" spans="1:10" ht="15" customHeight="1">
      <c r="A784" s="85"/>
      <c r="B784" s="85"/>
      <c r="C784" s="85">
        <v>3121</v>
      </c>
      <c r="D784" s="67" t="s">
        <v>1293</v>
      </c>
      <c r="E784" s="67"/>
      <c r="F784" s="67"/>
      <c r="G784" s="67"/>
      <c r="H784" s="67"/>
      <c r="I784" s="145" t="e">
        <f t="shared" si="41"/>
        <v>#DIV/0!</v>
      </c>
      <c r="J784" s="145" t="e">
        <f t="shared" si="42"/>
        <v>#DIV/0!</v>
      </c>
    </row>
    <row r="785" spans="1:10" ht="15" customHeight="1">
      <c r="A785" s="85"/>
      <c r="B785" s="85"/>
      <c r="C785" s="85">
        <v>3132</v>
      </c>
      <c r="D785" s="67" t="s">
        <v>1354</v>
      </c>
      <c r="E785" s="67">
        <v>1757.92</v>
      </c>
      <c r="F785" s="67"/>
      <c r="G785" s="67"/>
      <c r="H785" s="67"/>
      <c r="I785" s="145">
        <f t="shared" si="41"/>
        <v>0</v>
      </c>
      <c r="J785" s="145" t="e">
        <f t="shared" si="42"/>
        <v>#DIV/0!</v>
      </c>
    </row>
    <row r="786" spans="1:10" ht="15" customHeight="1">
      <c r="A786" s="85"/>
      <c r="B786" s="101">
        <v>32</v>
      </c>
      <c r="C786" s="85"/>
      <c r="D786" s="101" t="s">
        <v>1321</v>
      </c>
      <c r="E786" s="102">
        <f>SUM(E787:E793)</f>
        <v>176.08</v>
      </c>
      <c r="F786" s="102">
        <f>SUM(F787:F793)</f>
        <v>0</v>
      </c>
      <c r="G786" s="102">
        <f>SUM(G787:G793)</f>
        <v>0</v>
      </c>
      <c r="H786" s="102">
        <f>SUM(H787:H793)</f>
        <v>0</v>
      </c>
      <c r="I786" s="145">
        <f t="shared" si="41"/>
        <v>0</v>
      </c>
      <c r="J786" s="145" t="e">
        <f t="shared" si="42"/>
        <v>#DIV/0!</v>
      </c>
    </row>
    <row r="787" spans="1:10" ht="15" customHeight="1">
      <c r="A787" s="85"/>
      <c r="B787" s="85"/>
      <c r="C787" s="85">
        <v>3211</v>
      </c>
      <c r="D787" s="67" t="s">
        <v>1264</v>
      </c>
      <c r="E787" s="67"/>
      <c r="F787" s="67"/>
      <c r="G787" s="67"/>
      <c r="H787" s="67"/>
      <c r="I787" s="145" t="e">
        <f t="shared" si="41"/>
        <v>#DIV/0!</v>
      </c>
      <c r="J787" s="145" t="e">
        <f t="shared" si="42"/>
        <v>#DIV/0!</v>
      </c>
    </row>
    <row r="788" spans="1:10" ht="15" customHeight="1">
      <c r="A788" s="85"/>
      <c r="B788" s="85"/>
      <c r="C788" s="85">
        <v>3212</v>
      </c>
      <c r="D788" s="67" t="s">
        <v>1265</v>
      </c>
      <c r="E788" s="67">
        <v>176.08</v>
      </c>
      <c r="F788" s="67"/>
      <c r="G788" s="67"/>
      <c r="H788" s="67"/>
      <c r="I788" s="145">
        <f t="shared" si="41"/>
        <v>0</v>
      </c>
      <c r="J788" s="145" t="e">
        <f t="shared" si="42"/>
        <v>#DIV/0!</v>
      </c>
    </row>
    <row r="789" spans="1:10" ht="15" customHeight="1">
      <c r="A789" s="85"/>
      <c r="B789" s="85"/>
      <c r="C789" s="85">
        <v>3213</v>
      </c>
      <c r="D789" s="67" t="s">
        <v>1266</v>
      </c>
      <c r="E789" s="67"/>
      <c r="F789" s="67"/>
      <c r="G789" s="67"/>
      <c r="H789" s="67"/>
      <c r="I789" s="145" t="e">
        <f t="shared" si="41"/>
        <v>#DIV/0!</v>
      </c>
      <c r="J789" s="145" t="e">
        <f t="shared" si="42"/>
        <v>#DIV/0!</v>
      </c>
    </row>
    <row r="790" spans="1:10" ht="15" customHeight="1">
      <c r="A790" s="85"/>
      <c r="B790" s="85"/>
      <c r="C790" s="85">
        <v>3231</v>
      </c>
      <c r="D790" s="67" t="s">
        <v>1272</v>
      </c>
      <c r="E790" s="67"/>
      <c r="F790" s="67"/>
      <c r="G790" s="67"/>
      <c r="H790" s="67"/>
      <c r="I790" s="145" t="e">
        <f t="shared" si="41"/>
        <v>#DIV/0!</v>
      </c>
      <c r="J790" s="145" t="e">
        <f t="shared" si="42"/>
        <v>#DIV/0!</v>
      </c>
    </row>
    <row r="791" spans="1:10" ht="15" customHeight="1">
      <c r="A791" s="85"/>
      <c r="B791" s="85"/>
      <c r="C791" s="85">
        <v>3238</v>
      </c>
      <c r="D791" s="67" t="s">
        <v>1279</v>
      </c>
      <c r="E791" s="67"/>
      <c r="F791" s="67"/>
      <c r="G791" s="67"/>
      <c r="H791" s="67"/>
      <c r="I791" s="145" t="e">
        <f t="shared" si="41"/>
        <v>#DIV/0!</v>
      </c>
      <c r="J791" s="145" t="e">
        <f t="shared" si="42"/>
        <v>#DIV/0!</v>
      </c>
    </row>
    <row r="792" spans="1:10" ht="15" customHeight="1">
      <c r="A792" s="85"/>
      <c r="B792" s="85"/>
      <c r="C792" s="85">
        <v>3239</v>
      </c>
      <c r="D792" s="67" t="s">
        <v>1280</v>
      </c>
      <c r="E792" s="67"/>
      <c r="F792" s="67"/>
      <c r="G792" s="67"/>
      <c r="H792" s="67"/>
      <c r="I792" s="145" t="e">
        <f t="shared" si="41"/>
        <v>#DIV/0!</v>
      </c>
      <c r="J792" s="145" t="e">
        <f t="shared" si="42"/>
        <v>#DIV/0!</v>
      </c>
    </row>
    <row r="793" spans="1:10" ht="15" customHeight="1">
      <c r="A793" s="85"/>
      <c r="B793" s="85"/>
      <c r="C793" s="85">
        <v>3294</v>
      </c>
      <c r="D793" s="67" t="s">
        <v>1283</v>
      </c>
      <c r="E793" s="67"/>
      <c r="F793" s="67"/>
      <c r="G793" s="67"/>
      <c r="H793" s="67"/>
      <c r="I793" s="145" t="e">
        <f t="shared" si="41"/>
        <v>#DIV/0!</v>
      </c>
      <c r="J793" s="145" t="e">
        <f t="shared" si="42"/>
        <v>#DIV/0!</v>
      </c>
    </row>
    <row r="794" spans="1:10" s="110" customFormat="1" ht="15" customHeight="1">
      <c r="A794" s="101">
        <v>4</v>
      </c>
      <c r="B794" s="101"/>
      <c r="C794" s="101"/>
      <c r="D794" s="102" t="s">
        <v>1343</v>
      </c>
      <c r="E794" s="102">
        <f>E795</f>
        <v>0</v>
      </c>
      <c r="F794" s="102">
        <f>F795</f>
        <v>0</v>
      </c>
      <c r="G794" s="102">
        <f>G795</f>
        <v>0</v>
      </c>
      <c r="H794" s="102">
        <f>H795</f>
        <v>0</v>
      </c>
      <c r="I794" s="146" t="e">
        <f t="shared" si="41"/>
        <v>#DIV/0!</v>
      </c>
      <c r="J794" s="146" t="e">
        <f t="shared" si="42"/>
        <v>#DIV/0!</v>
      </c>
    </row>
    <row r="795" spans="1:10" ht="15" customHeight="1">
      <c r="A795" s="85"/>
      <c r="B795" s="101">
        <v>42</v>
      </c>
      <c r="C795" s="85"/>
      <c r="D795" s="101" t="s">
        <v>1344</v>
      </c>
      <c r="E795" s="67">
        <f>SUM(E796:E797)</f>
        <v>0</v>
      </c>
      <c r="F795" s="67">
        <f>SUM(F796:F797)</f>
        <v>0</v>
      </c>
      <c r="G795" s="67">
        <f>SUM(G796:G797)</f>
        <v>0</v>
      </c>
      <c r="H795" s="67">
        <f>SUM(H796:H797)</f>
        <v>0</v>
      </c>
      <c r="I795" s="145" t="e">
        <f t="shared" si="41"/>
        <v>#DIV/0!</v>
      </c>
      <c r="J795" s="145" t="e">
        <f t="shared" si="42"/>
        <v>#DIV/0!</v>
      </c>
    </row>
    <row r="796" spans="1:10" ht="15" customHeight="1">
      <c r="A796" s="85"/>
      <c r="B796" s="85"/>
      <c r="C796" s="85">
        <v>4227</v>
      </c>
      <c r="D796" s="67" t="s">
        <v>1582</v>
      </c>
      <c r="E796" s="67"/>
      <c r="F796" s="67"/>
      <c r="G796" s="67"/>
      <c r="H796" s="67"/>
      <c r="I796" s="145" t="e">
        <f t="shared" si="41"/>
        <v>#DIV/0!</v>
      </c>
      <c r="J796" s="145" t="e">
        <f t="shared" si="42"/>
        <v>#DIV/0!</v>
      </c>
    </row>
    <row r="797" spans="1:10" ht="15" customHeight="1">
      <c r="A797" s="85"/>
      <c r="B797" s="85"/>
      <c r="C797" s="85">
        <v>4262</v>
      </c>
      <c r="D797" s="67" t="s">
        <v>1409</v>
      </c>
      <c r="E797" s="67"/>
      <c r="F797" s="67"/>
      <c r="G797" s="67"/>
      <c r="H797" s="67"/>
      <c r="I797" s="145" t="e">
        <f t="shared" si="41"/>
        <v>#DIV/0!</v>
      </c>
      <c r="J797" s="145" t="e">
        <f t="shared" si="42"/>
        <v>#DIV/0!</v>
      </c>
    </row>
    <row r="798" spans="1:10" ht="15" customHeight="1">
      <c r="A798" s="166" t="s">
        <v>1711</v>
      </c>
      <c r="B798" s="167"/>
      <c r="C798" s="167"/>
      <c r="D798" s="168"/>
      <c r="E798" s="164">
        <f>E799+E824</f>
        <v>0</v>
      </c>
      <c r="F798" s="164">
        <f>F799+F824</f>
        <v>57214</v>
      </c>
      <c r="G798" s="164">
        <f>G799+G824</f>
        <v>43700</v>
      </c>
      <c r="H798" s="164">
        <f>H799+H824</f>
        <v>16313.16</v>
      </c>
      <c r="I798" s="165" t="e">
        <f t="shared" si="41"/>
        <v>#DIV/0!</v>
      </c>
      <c r="J798" s="165">
        <f t="shared" si="42"/>
        <v>37.329885583524025</v>
      </c>
    </row>
    <row r="799" spans="1:10" ht="15" customHeight="1">
      <c r="A799" s="101">
        <v>3</v>
      </c>
      <c r="B799" s="85"/>
      <c r="C799" s="41"/>
      <c r="D799" s="41" t="s">
        <v>1356</v>
      </c>
      <c r="E799" s="64">
        <f>E800+E804+E822</f>
        <v>0</v>
      </c>
      <c r="F799" s="64">
        <f>F800+F804+F822</f>
        <v>52214</v>
      </c>
      <c r="G799" s="64">
        <f>G800+G804+G822</f>
        <v>38700</v>
      </c>
      <c r="H799" s="64">
        <f>H800+H804+H822</f>
        <v>16313.16</v>
      </c>
      <c r="I799" s="138" t="e">
        <f t="shared" si="41"/>
        <v>#DIV/0!</v>
      </c>
      <c r="J799" s="138">
        <f t="shared" si="42"/>
        <v>42.152868217054262</v>
      </c>
    </row>
    <row r="800" spans="1:10" ht="15" customHeight="1">
      <c r="A800" s="85"/>
      <c r="B800" s="101">
        <v>31</v>
      </c>
      <c r="C800" s="41"/>
      <c r="D800" s="41" t="s">
        <v>1318</v>
      </c>
      <c r="E800" s="64">
        <f>SUM(E801:E803)</f>
        <v>0</v>
      </c>
      <c r="F800" s="64">
        <f>SUM(F801:F803)</f>
        <v>48464</v>
      </c>
      <c r="G800" s="64">
        <f>SUM(G801:G803)</f>
        <v>34950</v>
      </c>
      <c r="H800" s="64">
        <f>SUM(H801:H803)</f>
        <v>16313.16</v>
      </c>
      <c r="I800" s="138" t="e">
        <f t="shared" si="41"/>
        <v>#DIV/0!</v>
      </c>
      <c r="J800" s="138">
        <f t="shared" si="42"/>
        <v>46.675708154506438</v>
      </c>
    </row>
    <row r="801" spans="1:11" ht="15" customHeight="1">
      <c r="A801" s="85"/>
      <c r="B801" s="85"/>
      <c r="C801" s="85">
        <v>3111</v>
      </c>
      <c r="D801" s="67" t="s">
        <v>1395</v>
      </c>
      <c r="E801" s="67"/>
      <c r="F801" s="67">
        <v>41600</v>
      </c>
      <c r="G801" s="67">
        <v>30000</v>
      </c>
      <c r="H801" s="67">
        <v>14002.72</v>
      </c>
      <c r="I801" s="145" t="e">
        <f t="shared" si="41"/>
        <v>#DIV/0!</v>
      </c>
      <c r="J801" s="145">
        <f t="shared" si="42"/>
        <v>46.675733333333334</v>
      </c>
      <c r="K801" s="57">
        <v>1546</v>
      </c>
    </row>
    <row r="802" spans="1:11" ht="15" customHeight="1">
      <c r="A802" s="85"/>
      <c r="B802" s="85"/>
      <c r="C802" s="85">
        <v>3121</v>
      </c>
      <c r="D802" s="67" t="s">
        <v>1293</v>
      </c>
      <c r="E802" s="67"/>
      <c r="F802" s="67"/>
      <c r="G802" s="67"/>
      <c r="H802" s="67"/>
      <c r="I802" s="145" t="e">
        <f t="shared" si="41"/>
        <v>#DIV/0!</v>
      </c>
      <c r="J802" s="145" t="e">
        <f t="shared" si="42"/>
        <v>#DIV/0!</v>
      </c>
    </row>
    <row r="803" spans="1:11" ht="15" customHeight="1">
      <c r="A803" s="85"/>
      <c r="B803" s="85"/>
      <c r="C803" s="85">
        <v>3132</v>
      </c>
      <c r="D803" s="67" t="s">
        <v>1354</v>
      </c>
      <c r="E803" s="67"/>
      <c r="F803" s="67">
        <v>6864</v>
      </c>
      <c r="G803" s="67">
        <v>4950</v>
      </c>
      <c r="H803" s="67">
        <v>2310.44</v>
      </c>
      <c r="I803" s="145" t="e">
        <f t="shared" si="41"/>
        <v>#DIV/0!</v>
      </c>
      <c r="J803" s="145">
        <f t="shared" si="42"/>
        <v>46.675555555555562</v>
      </c>
      <c r="K803" s="57">
        <v>255</v>
      </c>
    </row>
    <row r="804" spans="1:11" ht="15" customHeight="1">
      <c r="A804" s="85"/>
      <c r="B804" s="101">
        <v>32</v>
      </c>
      <c r="C804" s="85"/>
      <c r="D804" s="101" t="s">
        <v>1321</v>
      </c>
      <c r="E804" s="64">
        <f>SUM(E805:E821)</f>
        <v>0</v>
      </c>
      <c r="F804" s="64">
        <f>SUM(F805:F821)</f>
        <v>3750</v>
      </c>
      <c r="G804" s="64">
        <f>SUM(G805:G821)</f>
        <v>3750</v>
      </c>
      <c r="H804" s="64">
        <f>SUM(H805:H821)</f>
        <v>0</v>
      </c>
      <c r="I804" s="145" t="e">
        <f t="shared" si="41"/>
        <v>#DIV/0!</v>
      </c>
      <c r="J804" s="145">
        <f t="shared" si="42"/>
        <v>0</v>
      </c>
    </row>
    <row r="805" spans="1:11" ht="15" customHeight="1">
      <c r="A805" s="85"/>
      <c r="B805" s="85"/>
      <c r="C805" s="85">
        <v>3211</v>
      </c>
      <c r="D805" s="67" t="s">
        <v>1264</v>
      </c>
      <c r="E805" s="67"/>
      <c r="F805" s="67">
        <v>3750</v>
      </c>
      <c r="G805" s="67">
        <v>3750</v>
      </c>
      <c r="H805" s="67"/>
      <c r="I805" s="145" t="e">
        <f t="shared" si="41"/>
        <v>#DIV/0!</v>
      </c>
      <c r="J805" s="145">
        <f t="shared" si="42"/>
        <v>0</v>
      </c>
    </row>
    <row r="806" spans="1:11" ht="15" customHeight="1">
      <c r="A806" s="85"/>
      <c r="B806" s="85"/>
      <c r="C806" s="85">
        <v>3212</v>
      </c>
      <c r="D806" s="67" t="s">
        <v>1265</v>
      </c>
      <c r="E806" s="67"/>
      <c r="F806" s="67"/>
      <c r="G806" s="67"/>
      <c r="H806" s="67"/>
      <c r="I806" s="145" t="e">
        <f t="shared" si="41"/>
        <v>#DIV/0!</v>
      </c>
      <c r="J806" s="145" t="e">
        <f t="shared" si="42"/>
        <v>#DIV/0!</v>
      </c>
    </row>
    <row r="807" spans="1:11" ht="15" customHeight="1">
      <c r="A807" s="85"/>
      <c r="B807" s="85"/>
      <c r="C807" s="85">
        <v>3213</v>
      </c>
      <c r="D807" s="67" t="s">
        <v>1266</v>
      </c>
      <c r="E807" s="67"/>
      <c r="F807" s="67">
        <v>0</v>
      </c>
      <c r="G807" s="67">
        <v>0</v>
      </c>
      <c r="H807" s="67"/>
      <c r="I807" s="145" t="e">
        <f t="shared" si="41"/>
        <v>#DIV/0!</v>
      </c>
      <c r="J807" s="145" t="e">
        <f t="shared" si="42"/>
        <v>#DIV/0!</v>
      </c>
    </row>
    <row r="808" spans="1:11" ht="15" customHeight="1">
      <c r="A808" s="85"/>
      <c r="B808" s="85"/>
      <c r="C808" s="85">
        <v>3221</v>
      </c>
      <c r="D808" s="67" t="s">
        <v>1267</v>
      </c>
      <c r="E808" s="67"/>
      <c r="F808" s="67">
        <v>0</v>
      </c>
      <c r="G808" s="67">
        <v>0</v>
      </c>
      <c r="H808" s="67"/>
      <c r="I808" s="145" t="e">
        <f t="shared" si="41"/>
        <v>#DIV/0!</v>
      </c>
      <c r="J808" s="145" t="e">
        <f t="shared" si="42"/>
        <v>#DIV/0!</v>
      </c>
    </row>
    <row r="809" spans="1:11">
      <c r="A809" s="85"/>
      <c r="B809" s="85"/>
      <c r="C809" s="85">
        <v>3222</v>
      </c>
      <c r="D809" s="67" t="s">
        <v>1268</v>
      </c>
      <c r="E809" s="67"/>
      <c r="F809" s="67">
        <v>0</v>
      </c>
      <c r="G809" s="67">
        <v>0</v>
      </c>
      <c r="H809" s="67"/>
      <c r="I809" s="145" t="e">
        <f t="shared" si="41"/>
        <v>#DIV/0!</v>
      </c>
      <c r="J809" s="145" t="e">
        <f t="shared" si="42"/>
        <v>#DIV/0!</v>
      </c>
    </row>
    <row r="810" spans="1:11" ht="15" customHeight="1">
      <c r="A810" s="85"/>
      <c r="B810" s="85"/>
      <c r="C810" s="85">
        <v>3223</v>
      </c>
      <c r="D810" s="67" t="s">
        <v>1269</v>
      </c>
      <c r="E810" s="67"/>
      <c r="F810" s="67">
        <v>0</v>
      </c>
      <c r="G810" s="67">
        <v>0</v>
      </c>
      <c r="H810" s="67"/>
      <c r="I810" s="145" t="e">
        <f t="shared" si="41"/>
        <v>#DIV/0!</v>
      </c>
      <c r="J810" s="145" t="e">
        <f t="shared" si="42"/>
        <v>#DIV/0!</v>
      </c>
    </row>
    <row r="811" spans="1:11" ht="15" customHeight="1">
      <c r="A811" s="85"/>
      <c r="B811" s="85"/>
      <c r="C811" s="85">
        <v>3224</v>
      </c>
      <c r="D811" s="67" t="s">
        <v>1270</v>
      </c>
      <c r="E811" s="67"/>
      <c r="F811" s="67">
        <v>0</v>
      </c>
      <c r="G811" s="67">
        <v>0</v>
      </c>
      <c r="H811" s="67"/>
      <c r="I811" s="145" t="e">
        <f t="shared" si="41"/>
        <v>#DIV/0!</v>
      </c>
      <c r="J811" s="145" t="e">
        <f t="shared" si="42"/>
        <v>#DIV/0!</v>
      </c>
    </row>
    <row r="812" spans="1:11" ht="15" customHeight="1">
      <c r="A812" s="85"/>
      <c r="B812" s="85"/>
      <c r="C812" s="85">
        <v>3231</v>
      </c>
      <c r="D812" s="67" t="s">
        <v>1272</v>
      </c>
      <c r="E812" s="67"/>
      <c r="F812" s="67">
        <v>0</v>
      </c>
      <c r="G812" s="67">
        <v>0</v>
      </c>
      <c r="H812" s="67"/>
      <c r="I812" s="145" t="e">
        <f t="shared" si="41"/>
        <v>#DIV/0!</v>
      </c>
      <c r="J812" s="145" t="e">
        <f t="shared" si="42"/>
        <v>#DIV/0!</v>
      </c>
    </row>
    <row r="813" spans="1:11" ht="15" customHeight="1">
      <c r="A813" s="85"/>
      <c r="B813" s="85"/>
      <c r="C813" s="85">
        <v>3232</v>
      </c>
      <c r="D813" s="67" t="s">
        <v>1503</v>
      </c>
      <c r="E813" s="67">
        <v>0</v>
      </c>
      <c r="F813" s="67">
        <v>0</v>
      </c>
      <c r="G813" s="67">
        <v>0</v>
      </c>
      <c r="H813" s="67"/>
      <c r="I813" s="145" t="e">
        <f t="shared" si="41"/>
        <v>#DIV/0!</v>
      </c>
      <c r="J813" s="145" t="e">
        <f t="shared" si="42"/>
        <v>#DIV/0!</v>
      </c>
    </row>
    <row r="814" spans="1:11" ht="15" customHeight="1">
      <c r="A814" s="85"/>
      <c r="B814" s="85"/>
      <c r="C814" s="85">
        <v>3233</v>
      </c>
      <c r="D814" s="67" t="s">
        <v>1274</v>
      </c>
      <c r="E814" s="67"/>
      <c r="F814" s="67">
        <v>0</v>
      </c>
      <c r="G814" s="67">
        <v>0</v>
      </c>
      <c r="H814" s="67"/>
      <c r="I814" s="145" t="e">
        <f t="shared" si="41"/>
        <v>#DIV/0!</v>
      </c>
      <c r="J814" s="145" t="e">
        <f t="shared" si="42"/>
        <v>#DIV/0!</v>
      </c>
    </row>
    <row r="815" spans="1:11" ht="15" customHeight="1">
      <c r="A815" s="85"/>
      <c r="B815" s="85"/>
      <c r="C815" s="85">
        <v>3234</v>
      </c>
      <c r="D815" s="67" t="s">
        <v>1275</v>
      </c>
      <c r="E815" s="67"/>
      <c r="F815" s="67">
        <v>0</v>
      </c>
      <c r="G815" s="67">
        <v>0</v>
      </c>
      <c r="H815" s="67"/>
      <c r="I815" s="145" t="e">
        <f t="shared" si="41"/>
        <v>#DIV/0!</v>
      </c>
      <c r="J815" s="145" t="e">
        <f t="shared" si="42"/>
        <v>#DIV/0!</v>
      </c>
    </row>
    <row r="816" spans="1:11" ht="15" customHeight="1">
      <c r="A816" s="85"/>
      <c r="B816" s="85"/>
      <c r="C816" s="85">
        <v>3235</v>
      </c>
      <c r="D816" s="67" t="s">
        <v>1276</v>
      </c>
      <c r="E816" s="67"/>
      <c r="F816" s="67">
        <v>0</v>
      </c>
      <c r="G816" s="67">
        <v>0</v>
      </c>
      <c r="H816" s="67"/>
      <c r="I816" s="145" t="e">
        <f t="shared" si="41"/>
        <v>#DIV/0!</v>
      </c>
      <c r="J816" s="145" t="e">
        <f t="shared" si="42"/>
        <v>#DIV/0!</v>
      </c>
    </row>
    <row r="817" spans="1:10" ht="15" customHeight="1">
      <c r="A817" s="85"/>
      <c r="B817" s="85"/>
      <c r="C817" s="85">
        <v>3237</v>
      </c>
      <c r="D817" s="67" t="s">
        <v>1278</v>
      </c>
      <c r="E817" s="67"/>
      <c r="F817" s="67"/>
      <c r="G817" s="67"/>
      <c r="H817" s="67"/>
      <c r="I817" s="145" t="e">
        <f t="shared" si="41"/>
        <v>#DIV/0!</v>
      </c>
      <c r="J817" s="145" t="e">
        <f t="shared" si="42"/>
        <v>#DIV/0!</v>
      </c>
    </row>
    <row r="818" spans="1:10" ht="15" customHeight="1">
      <c r="A818" s="85"/>
      <c r="B818" s="85"/>
      <c r="C818" s="85">
        <v>3238</v>
      </c>
      <c r="D818" s="67" t="s">
        <v>1279</v>
      </c>
      <c r="E818" s="67"/>
      <c r="F818" s="67"/>
      <c r="G818" s="67"/>
      <c r="H818" s="67"/>
      <c r="I818" s="145" t="e">
        <f t="shared" si="41"/>
        <v>#DIV/0!</v>
      </c>
      <c r="J818" s="145" t="e">
        <f t="shared" si="42"/>
        <v>#DIV/0!</v>
      </c>
    </row>
    <row r="819" spans="1:10" ht="15" customHeight="1">
      <c r="A819" s="85"/>
      <c r="B819" s="85"/>
      <c r="C819" s="85">
        <v>3239</v>
      </c>
      <c r="D819" s="67" t="s">
        <v>1280</v>
      </c>
      <c r="E819" s="67"/>
      <c r="F819" s="67">
        <v>0</v>
      </c>
      <c r="G819" s="67">
        <v>0</v>
      </c>
      <c r="H819" s="67"/>
      <c r="I819" s="145" t="e">
        <f t="shared" si="41"/>
        <v>#DIV/0!</v>
      </c>
      <c r="J819" s="145" t="e">
        <f t="shared" si="42"/>
        <v>#DIV/0!</v>
      </c>
    </row>
    <row r="820" spans="1:10" ht="15" customHeight="1">
      <c r="A820" s="85"/>
      <c r="B820" s="85"/>
      <c r="C820" s="85">
        <v>3293</v>
      </c>
      <c r="D820" s="67" t="s">
        <v>1297</v>
      </c>
      <c r="E820" s="67"/>
      <c r="F820" s="67"/>
      <c r="G820" s="67"/>
      <c r="H820" s="67"/>
      <c r="I820" s="145" t="e">
        <f t="shared" si="41"/>
        <v>#DIV/0!</v>
      </c>
      <c r="J820" s="145" t="e">
        <f t="shared" si="42"/>
        <v>#DIV/0!</v>
      </c>
    </row>
    <row r="821" spans="1:10" ht="15" customHeight="1">
      <c r="A821" s="85"/>
      <c r="B821" s="85"/>
      <c r="C821" s="85">
        <v>3295</v>
      </c>
      <c r="D821" s="67" t="s">
        <v>1284</v>
      </c>
      <c r="E821" s="67"/>
      <c r="F821" s="67">
        <v>0</v>
      </c>
      <c r="G821" s="67">
        <v>0</v>
      </c>
      <c r="H821" s="67"/>
      <c r="I821" s="145" t="e">
        <f t="shared" si="41"/>
        <v>#DIV/0!</v>
      </c>
      <c r="J821" s="145" t="e">
        <f t="shared" si="42"/>
        <v>#DIV/0!</v>
      </c>
    </row>
    <row r="822" spans="1:10" ht="15" customHeight="1">
      <c r="A822" s="85"/>
      <c r="B822" s="101">
        <v>34</v>
      </c>
      <c r="C822" s="85"/>
      <c r="D822" s="101" t="s">
        <v>1341</v>
      </c>
      <c r="E822" s="64">
        <f>E823</f>
        <v>0</v>
      </c>
      <c r="F822" s="64">
        <f>F823</f>
        <v>0</v>
      </c>
      <c r="G822" s="64">
        <f>G823</f>
        <v>0</v>
      </c>
      <c r="H822" s="64">
        <f>H823</f>
        <v>0</v>
      </c>
      <c r="I822" s="145" t="e">
        <f t="shared" si="41"/>
        <v>#DIV/0!</v>
      </c>
      <c r="J822" s="145" t="e">
        <f t="shared" si="42"/>
        <v>#DIV/0!</v>
      </c>
    </row>
    <row r="823" spans="1:10" ht="15.75" customHeight="1">
      <c r="A823" s="85"/>
      <c r="B823" s="85"/>
      <c r="C823" s="85">
        <v>3432</v>
      </c>
      <c r="D823" s="141" t="s">
        <v>1298</v>
      </c>
      <c r="E823" s="67"/>
      <c r="F823" s="67">
        <v>0</v>
      </c>
      <c r="G823" s="67">
        <v>0</v>
      </c>
      <c r="H823" s="67"/>
      <c r="I823" s="145" t="e">
        <f t="shared" si="41"/>
        <v>#DIV/0!</v>
      </c>
      <c r="J823" s="145" t="e">
        <f t="shared" si="42"/>
        <v>#DIV/0!</v>
      </c>
    </row>
    <row r="824" spans="1:10" ht="15" customHeight="1">
      <c r="A824" s="101">
        <v>4</v>
      </c>
      <c r="B824" s="85"/>
      <c r="C824" s="85"/>
      <c r="D824" s="101" t="s">
        <v>1343</v>
      </c>
      <c r="E824" s="64">
        <f>E825+E827</f>
        <v>0</v>
      </c>
      <c r="F824" s="64">
        <f>F825+F827</f>
        <v>5000</v>
      </c>
      <c r="G824" s="64">
        <f>G825+G827</f>
        <v>5000</v>
      </c>
      <c r="H824" s="64">
        <f>H825+H827</f>
        <v>0</v>
      </c>
      <c r="I824" s="145" t="e">
        <f t="shared" si="41"/>
        <v>#DIV/0!</v>
      </c>
      <c r="J824" s="145">
        <f t="shared" si="42"/>
        <v>0</v>
      </c>
    </row>
    <row r="825" spans="1:10" ht="15" customHeight="1">
      <c r="A825" s="85"/>
      <c r="B825" s="101">
        <v>41</v>
      </c>
      <c r="C825" s="85"/>
      <c r="D825" s="101" t="s">
        <v>1353</v>
      </c>
      <c r="E825" s="64">
        <f>E826</f>
        <v>0</v>
      </c>
      <c r="F825" s="64">
        <f>F826</f>
        <v>0</v>
      </c>
      <c r="G825" s="64">
        <f>G826</f>
        <v>0</v>
      </c>
      <c r="H825" s="64">
        <f>H826</f>
        <v>0</v>
      </c>
      <c r="I825" s="145" t="e">
        <f t="shared" si="41"/>
        <v>#DIV/0!</v>
      </c>
      <c r="J825" s="145" t="e">
        <f t="shared" si="42"/>
        <v>#DIV/0!</v>
      </c>
    </row>
    <row r="826" spans="1:10" ht="15" customHeight="1">
      <c r="A826" s="85"/>
      <c r="B826" s="85"/>
      <c r="C826" s="85">
        <v>4123</v>
      </c>
      <c r="D826" s="67" t="s">
        <v>1308</v>
      </c>
      <c r="E826" s="67"/>
      <c r="F826" s="67"/>
      <c r="G826" s="67"/>
      <c r="H826" s="67"/>
      <c r="I826" s="145" t="e">
        <f t="shared" si="41"/>
        <v>#DIV/0!</v>
      </c>
      <c r="J826" s="145" t="e">
        <f t="shared" si="42"/>
        <v>#DIV/0!</v>
      </c>
    </row>
    <row r="827" spans="1:10" ht="15" customHeight="1">
      <c r="A827" s="85"/>
      <c r="B827" s="101">
        <v>42</v>
      </c>
      <c r="C827" s="85"/>
      <c r="D827" s="101" t="s">
        <v>1344</v>
      </c>
      <c r="E827" s="64">
        <f>SUM(E828:E830)</f>
        <v>0</v>
      </c>
      <c r="F827" s="64">
        <f>SUM(F828:F830)</f>
        <v>5000</v>
      </c>
      <c r="G827" s="64">
        <f>SUM(G828:G830)</f>
        <v>5000</v>
      </c>
      <c r="H827" s="64">
        <f>SUM(H828:H830)</f>
        <v>0</v>
      </c>
      <c r="I827" s="145" t="e">
        <f t="shared" si="41"/>
        <v>#DIV/0!</v>
      </c>
      <c r="J827" s="145">
        <f t="shared" si="42"/>
        <v>0</v>
      </c>
    </row>
    <row r="828" spans="1:10" ht="15" customHeight="1">
      <c r="A828" s="85"/>
      <c r="B828" s="85"/>
      <c r="C828" s="85">
        <v>4221</v>
      </c>
      <c r="D828" s="67" t="s">
        <v>1287</v>
      </c>
      <c r="E828" s="67"/>
      <c r="F828" s="67">
        <v>0</v>
      </c>
      <c r="G828" s="67">
        <v>0</v>
      </c>
      <c r="H828" s="67"/>
      <c r="I828" s="145" t="e">
        <f t="shared" si="41"/>
        <v>#DIV/0!</v>
      </c>
      <c r="J828" s="145" t="e">
        <f t="shared" si="42"/>
        <v>#DIV/0!</v>
      </c>
    </row>
    <row r="829" spans="1:10" ht="15" customHeight="1">
      <c r="A829" s="85"/>
      <c r="B829" s="85"/>
      <c r="C829" s="85">
        <v>4227</v>
      </c>
      <c r="D829" s="67" t="s">
        <v>1475</v>
      </c>
      <c r="E829" s="67"/>
      <c r="F829" s="67">
        <v>5000</v>
      </c>
      <c r="G829" s="67">
        <v>5000</v>
      </c>
      <c r="H829" s="67"/>
      <c r="I829" s="145" t="e">
        <f t="shared" si="41"/>
        <v>#DIV/0!</v>
      </c>
      <c r="J829" s="145">
        <f t="shared" si="42"/>
        <v>0</v>
      </c>
    </row>
    <row r="830" spans="1:10" ht="15" customHeight="1">
      <c r="A830" s="85"/>
      <c r="B830" s="85"/>
      <c r="C830" s="85">
        <v>4262</v>
      </c>
      <c r="D830" s="67" t="s">
        <v>1409</v>
      </c>
      <c r="E830" s="67"/>
      <c r="F830" s="67"/>
      <c r="G830" s="67"/>
      <c r="H830" s="67"/>
      <c r="I830" s="145" t="e">
        <f t="shared" si="41"/>
        <v>#DIV/0!</v>
      </c>
      <c r="J830" s="145" t="e">
        <f t="shared" si="42"/>
        <v>#DIV/0!</v>
      </c>
    </row>
    <row r="831" spans="1:10" ht="15" customHeight="1">
      <c r="A831" s="187" t="s">
        <v>1723</v>
      </c>
      <c r="B831" s="188"/>
      <c r="C831" s="188"/>
      <c r="D831" s="189"/>
      <c r="E831" s="164">
        <f>E832</f>
        <v>0</v>
      </c>
      <c r="F831" s="164">
        <f t="shared" ref="F831:H831" si="43">F832</f>
        <v>0</v>
      </c>
      <c r="G831" s="164">
        <f t="shared" si="43"/>
        <v>0</v>
      </c>
      <c r="H831" s="164">
        <f t="shared" si="43"/>
        <v>7803.1500000000005</v>
      </c>
      <c r="I831" s="165" t="e">
        <f t="shared" si="41"/>
        <v>#DIV/0!</v>
      </c>
      <c r="J831" s="165" t="e">
        <f t="shared" si="42"/>
        <v>#DIV/0!</v>
      </c>
    </row>
    <row r="832" spans="1:10" ht="15" customHeight="1">
      <c r="A832" s="101">
        <v>3</v>
      </c>
      <c r="B832" s="85"/>
      <c r="C832" s="41"/>
      <c r="D832" s="41" t="s">
        <v>1356</v>
      </c>
      <c r="E832" s="64">
        <f>E833+E837</f>
        <v>0</v>
      </c>
      <c r="F832" s="64">
        <f t="shared" ref="F832:H832" si="44">F833+F837</f>
        <v>0</v>
      </c>
      <c r="G832" s="64">
        <f t="shared" si="44"/>
        <v>0</v>
      </c>
      <c r="H832" s="64">
        <f t="shared" si="44"/>
        <v>7803.1500000000005</v>
      </c>
      <c r="I832" s="138" t="e">
        <f t="shared" si="41"/>
        <v>#DIV/0!</v>
      </c>
      <c r="J832" s="138" t="e">
        <f t="shared" si="42"/>
        <v>#DIV/0!</v>
      </c>
    </row>
    <row r="833" spans="1:11" ht="15" customHeight="1">
      <c r="A833" s="85"/>
      <c r="B833" s="101">
        <v>31</v>
      </c>
      <c r="C833" s="41"/>
      <c r="D833" s="41" t="s">
        <v>1318</v>
      </c>
      <c r="E833" s="64">
        <f>SUM(E834:E836)</f>
        <v>0</v>
      </c>
      <c r="F833" s="64">
        <f t="shared" ref="F833:G833" si="45">SUM(F834:F836)</f>
        <v>0</v>
      </c>
      <c r="G833" s="64">
        <f t="shared" si="45"/>
        <v>0</v>
      </c>
      <c r="H833" s="64">
        <f>SUM(H834:H836)</f>
        <v>7703.0300000000007</v>
      </c>
      <c r="I833" s="138" t="e">
        <f t="shared" si="41"/>
        <v>#DIV/0!</v>
      </c>
      <c r="J833" s="138" t="e">
        <f t="shared" si="42"/>
        <v>#DIV/0!</v>
      </c>
    </row>
    <row r="834" spans="1:11" ht="15" customHeight="1">
      <c r="A834" s="85"/>
      <c r="B834" s="85"/>
      <c r="C834" s="85">
        <v>3111</v>
      </c>
      <c r="D834" s="67" t="s">
        <v>1395</v>
      </c>
      <c r="E834" s="67"/>
      <c r="F834" s="67"/>
      <c r="G834" s="67"/>
      <c r="H834" s="67">
        <v>6011.18</v>
      </c>
      <c r="I834" s="145" t="e">
        <f t="shared" si="41"/>
        <v>#DIV/0!</v>
      </c>
      <c r="J834" s="145" t="e">
        <f t="shared" si="42"/>
        <v>#DIV/0!</v>
      </c>
      <c r="K834" s="57">
        <v>1546</v>
      </c>
    </row>
    <row r="835" spans="1:11" ht="15" customHeight="1">
      <c r="A835" s="85"/>
      <c r="B835" s="85"/>
      <c r="C835" s="85">
        <v>3121</v>
      </c>
      <c r="D835" s="67" t="s">
        <v>1293</v>
      </c>
      <c r="E835" s="67"/>
      <c r="F835" s="67"/>
      <c r="G835" s="67"/>
      <c r="H835" s="67">
        <v>700</v>
      </c>
      <c r="I835" s="145" t="e">
        <f t="shared" si="41"/>
        <v>#DIV/0!</v>
      </c>
      <c r="J835" s="145" t="e">
        <f t="shared" si="42"/>
        <v>#DIV/0!</v>
      </c>
    </row>
    <row r="836" spans="1:11" ht="15" customHeight="1">
      <c r="A836" s="85"/>
      <c r="B836" s="85"/>
      <c r="C836" s="85">
        <v>3132</v>
      </c>
      <c r="D836" s="67" t="s">
        <v>1354</v>
      </c>
      <c r="E836" s="67"/>
      <c r="F836" s="67"/>
      <c r="G836" s="67"/>
      <c r="H836" s="67">
        <v>991.85</v>
      </c>
      <c r="I836" s="145" t="e">
        <f t="shared" si="41"/>
        <v>#DIV/0!</v>
      </c>
      <c r="J836" s="145" t="e">
        <f t="shared" si="42"/>
        <v>#DIV/0!</v>
      </c>
      <c r="K836" s="57">
        <v>255</v>
      </c>
    </row>
    <row r="837" spans="1:11" ht="15" customHeight="1">
      <c r="A837" s="85"/>
      <c r="B837" s="101">
        <v>32</v>
      </c>
      <c r="C837" s="85"/>
      <c r="D837" s="101" t="s">
        <v>1321</v>
      </c>
      <c r="E837" s="64">
        <f>SUM(E838:E841)</f>
        <v>0</v>
      </c>
      <c r="F837" s="64">
        <f t="shared" ref="F837:H837" si="46">SUM(F838:F841)</f>
        <v>0</v>
      </c>
      <c r="G837" s="64">
        <f t="shared" si="46"/>
        <v>0</v>
      </c>
      <c r="H837" s="64">
        <f t="shared" si="46"/>
        <v>100.12</v>
      </c>
      <c r="I837" s="145" t="e">
        <f t="shared" si="41"/>
        <v>#DIV/0!</v>
      </c>
      <c r="J837" s="145" t="e">
        <f t="shared" si="42"/>
        <v>#DIV/0!</v>
      </c>
    </row>
    <row r="838" spans="1:11" ht="15" customHeight="1">
      <c r="A838" s="85"/>
      <c r="B838" s="85"/>
      <c r="C838" s="85">
        <v>3211</v>
      </c>
      <c r="D838" s="67" t="s">
        <v>1264</v>
      </c>
      <c r="E838" s="67"/>
      <c r="F838" s="67"/>
      <c r="G838" s="67"/>
      <c r="H838" s="67"/>
      <c r="I838" s="145" t="e">
        <f t="shared" ref="I838:I901" si="47">H838/E838*100</f>
        <v>#DIV/0!</v>
      </c>
      <c r="J838" s="145" t="e">
        <f t="shared" ref="J838:J901" si="48">H838/G838*100</f>
        <v>#DIV/0!</v>
      </c>
    </row>
    <row r="839" spans="1:11" ht="15" customHeight="1">
      <c r="A839" s="85"/>
      <c r="B839" s="85"/>
      <c r="C839" s="85">
        <v>3212</v>
      </c>
      <c r="D839" s="67" t="s">
        <v>1265</v>
      </c>
      <c r="E839" s="67"/>
      <c r="F839" s="67"/>
      <c r="G839" s="67"/>
      <c r="H839" s="67">
        <v>100.12</v>
      </c>
      <c r="I839" s="145" t="e">
        <f t="shared" si="47"/>
        <v>#DIV/0!</v>
      </c>
      <c r="J839" s="145" t="e">
        <f t="shared" si="48"/>
        <v>#DIV/0!</v>
      </c>
    </row>
    <row r="840" spans="1:11" ht="15" customHeight="1">
      <c r="A840" s="85"/>
      <c r="B840" s="85"/>
      <c r="C840" s="85">
        <v>3213</v>
      </c>
      <c r="D840" s="67" t="s">
        <v>1266</v>
      </c>
      <c r="E840" s="67"/>
      <c r="F840" s="67">
        <v>0</v>
      </c>
      <c r="G840" s="67">
        <v>0</v>
      </c>
      <c r="H840" s="67"/>
      <c r="I840" s="145" t="e">
        <f t="shared" si="47"/>
        <v>#DIV/0!</v>
      </c>
      <c r="J840" s="145" t="e">
        <f t="shared" si="48"/>
        <v>#DIV/0!</v>
      </c>
    </row>
    <row r="841" spans="1:11" ht="15" customHeight="1">
      <c r="A841" s="85"/>
      <c r="B841" s="85"/>
      <c r="C841" s="85">
        <v>3221</v>
      </c>
      <c r="D841" s="67" t="s">
        <v>1267</v>
      </c>
      <c r="E841" s="67"/>
      <c r="F841" s="67">
        <v>0</v>
      </c>
      <c r="G841" s="67">
        <v>0</v>
      </c>
      <c r="H841" s="67"/>
      <c r="I841" s="145" t="e">
        <f t="shared" si="47"/>
        <v>#DIV/0!</v>
      </c>
      <c r="J841" s="145" t="e">
        <f t="shared" si="48"/>
        <v>#DIV/0!</v>
      </c>
    </row>
    <row r="842" spans="1:11" s="84" customFormat="1" ht="30" customHeight="1">
      <c r="A842" s="297" t="s">
        <v>1534</v>
      </c>
      <c r="B842" s="298"/>
      <c r="C842" s="298"/>
      <c r="D842" s="299"/>
      <c r="E842" s="221"/>
      <c r="F842" s="221">
        <f>F843</f>
        <v>0</v>
      </c>
      <c r="G842" s="221">
        <f>G843</f>
        <v>0</v>
      </c>
      <c r="H842" s="221">
        <f>H843</f>
        <v>0</v>
      </c>
      <c r="I842" s="169" t="e">
        <f t="shared" si="47"/>
        <v>#DIV/0!</v>
      </c>
      <c r="J842" s="169" t="e">
        <f t="shared" si="48"/>
        <v>#DIV/0!</v>
      </c>
    </row>
    <row r="843" spans="1:11" s="84" customFormat="1" ht="28.8" customHeight="1">
      <c r="A843" s="297" t="s">
        <v>1469</v>
      </c>
      <c r="B843" s="298"/>
      <c r="C843" s="298"/>
      <c r="D843" s="299"/>
      <c r="E843" s="222">
        <f>E844+E915</f>
        <v>94961.49</v>
      </c>
      <c r="F843" s="222">
        <f>F844+F878</f>
        <v>0</v>
      </c>
      <c r="G843" s="222">
        <f>G844+G878</f>
        <v>0</v>
      </c>
      <c r="H843" s="222">
        <f>H844+H878</f>
        <v>0</v>
      </c>
      <c r="I843" s="170">
        <f t="shared" si="47"/>
        <v>0</v>
      </c>
      <c r="J843" s="170" t="e">
        <f t="shared" si="48"/>
        <v>#DIV/0!</v>
      </c>
    </row>
    <row r="844" spans="1:11" ht="30" customHeight="1">
      <c r="A844" s="285" t="s">
        <v>1642</v>
      </c>
      <c r="B844" s="286"/>
      <c r="C844" s="286"/>
      <c r="D844" s="287"/>
      <c r="E844" s="164">
        <f>E845+E880</f>
        <v>80717.760000000009</v>
      </c>
      <c r="F844" s="164">
        <f t="shared" ref="F844:H845" si="49">F845</f>
        <v>0</v>
      </c>
      <c r="G844" s="164">
        <f t="shared" si="49"/>
        <v>0</v>
      </c>
      <c r="H844" s="164">
        <f t="shared" si="49"/>
        <v>0</v>
      </c>
      <c r="I844" s="165">
        <f t="shared" si="47"/>
        <v>0</v>
      </c>
      <c r="J844" s="165" t="e">
        <f t="shared" si="48"/>
        <v>#DIV/0!</v>
      </c>
    </row>
    <row r="845" spans="1:11" ht="28.8" customHeight="1">
      <c r="A845" s="285" t="s">
        <v>1638</v>
      </c>
      <c r="B845" s="286"/>
      <c r="C845" s="286"/>
      <c r="D845" s="287"/>
      <c r="E845" s="64">
        <f>E846</f>
        <v>0</v>
      </c>
      <c r="F845" s="64">
        <f t="shared" si="49"/>
        <v>0</v>
      </c>
      <c r="G845" s="64">
        <f t="shared" si="49"/>
        <v>0</v>
      </c>
      <c r="H845" s="64">
        <f t="shared" si="49"/>
        <v>0</v>
      </c>
      <c r="I845" s="138" t="e">
        <f t="shared" si="47"/>
        <v>#DIV/0!</v>
      </c>
      <c r="J845" s="138" t="e">
        <f t="shared" si="48"/>
        <v>#DIV/0!</v>
      </c>
    </row>
    <row r="846" spans="1:11" ht="15" customHeight="1">
      <c r="A846" s="285" t="s">
        <v>1637</v>
      </c>
      <c r="B846" s="286"/>
      <c r="C846" s="286"/>
      <c r="D846" s="287"/>
      <c r="E846" s="164">
        <f>E847+E875</f>
        <v>0</v>
      </c>
      <c r="F846" s="164">
        <f>F847+F875</f>
        <v>0</v>
      </c>
      <c r="G846" s="164">
        <f>G847+G875</f>
        <v>0</v>
      </c>
      <c r="H846" s="164">
        <f>H847+H875</f>
        <v>0</v>
      </c>
      <c r="I846" s="165" t="e">
        <f t="shared" si="47"/>
        <v>#DIV/0!</v>
      </c>
      <c r="J846" s="165" t="e">
        <f t="shared" si="48"/>
        <v>#DIV/0!</v>
      </c>
    </row>
    <row r="847" spans="1:11" ht="15" customHeight="1">
      <c r="A847" s="101">
        <v>3</v>
      </c>
      <c r="B847" s="85"/>
      <c r="C847" s="41"/>
      <c r="D847" s="41" t="s">
        <v>1356</v>
      </c>
      <c r="E847" s="64">
        <f>E848+E852+E869+E871+E873</f>
        <v>0</v>
      </c>
      <c r="F847" s="64">
        <f>F848+F852+F869+F871+F873</f>
        <v>0</v>
      </c>
      <c r="G847" s="64">
        <f>G848+G852+G869+G871+G873</f>
        <v>0</v>
      </c>
      <c r="H847" s="64">
        <f>H848+H852+H869+H871+H873</f>
        <v>0</v>
      </c>
      <c r="I847" s="138" t="e">
        <f t="shared" si="47"/>
        <v>#DIV/0!</v>
      </c>
      <c r="J847" s="138" t="e">
        <f t="shared" si="48"/>
        <v>#DIV/0!</v>
      </c>
    </row>
    <row r="848" spans="1:11" ht="15" customHeight="1">
      <c r="A848" s="85"/>
      <c r="B848" s="101">
        <v>31</v>
      </c>
      <c r="C848" s="41"/>
      <c r="D848" s="41" t="s">
        <v>1318</v>
      </c>
      <c r="E848" s="64">
        <f>SUM(E849:E851)</f>
        <v>0</v>
      </c>
      <c r="F848" s="64">
        <f>SUM(F849:F851)</f>
        <v>0</v>
      </c>
      <c r="G848" s="64">
        <f>SUM(G849:G851)</f>
        <v>0</v>
      </c>
      <c r="H848" s="64">
        <f>SUM(H849:H851)</f>
        <v>0</v>
      </c>
      <c r="I848" s="138" t="e">
        <f t="shared" si="47"/>
        <v>#DIV/0!</v>
      </c>
      <c r="J848" s="138" t="e">
        <f t="shared" si="48"/>
        <v>#DIV/0!</v>
      </c>
    </row>
    <row r="849" spans="1:10" ht="15" customHeight="1">
      <c r="A849" s="85"/>
      <c r="B849" s="85"/>
      <c r="C849" s="85">
        <v>3111</v>
      </c>
      <c r="D849" s="67" t="s">
        <v>1395</v>
      </c>
      <c r="E849" s="67"/>
      <c r="F849" s="67"/>
      <c r="G849" s="67"/>
      <c r="H849" s="67"/>
      <c r="I849" s="145" t="e">
        <f t="shared" si="47"/>
        <v>#DIV/0!</v>
      </c>
      <c r="J849" s="145" t="e">
        <f t="shared" si="48"/>
        <v>#DIV/0!</v>
      </c>
    </row>
    <row r="850" spans="1:10" ht="15" customHeight="1">
      <c r="A850" s="85"/>
      <c r="B850" s="85"/>
      <c r="C850" s="85">
        <v>3121</v>
      </c>
      <c r="D850" s="67" t="s">
        <v>1293</v>
      </c>
      <c r="E850" s="67"/>
      <c r="F850" s="67">
        <v>0</v>
      </c>
      <c r="G850" s="67">
        <v>0</v>
      </c>
      <c r="H850" s="67"/>
      <c r="I850" s="145" t="e">
        <f t="shared" si="47"/>
        <v>#DIV/0!</v>
      </c>
      <c r="J850" s="145" t="e">
        <f t="shared" si="48"/>
        <v>#DIV/0!</v>
      </c>
    </row>
    <row r="851" spans="1:10" ht="15" customHeight="1">
      <c r="A851" s="85"/>
      <c r="B851" s="85"/>
      <c r="C851" s="85">
        <v>3132</v>
      </c>
      <c r="D851" s="67" t="s">
        <v>1354</v>
      </c>
      <c r="E851" s="67"/>
      <c r="F851" s="67"/>
      <c r="G851" s="67"/>
      <c r="H851" s="67"/>
      <c r="I851" s="145" t="e">
        <f t="shared" si="47"/>
        <v>#DIV/0!</v>
      </c>
      <c r="J851" s="145" t="e">
        <f t="shared" si="48"/>
        <v>#DIV/0!</v>
      </c>
    </row>
    <row r="852" spans="1:10" ht="15" customHeight="1">
      <c r="A852" s="85"/>
      <c r="B852" s="101">
        <v>32</v>
      </c>
      <c r="C852" s="85"/>
      <c r="D852" s="101" t="s">
        <v>1321</v>
      </c>
      <c r="E852" s="102">
        <f>SUM(E853:E868)</f>
        <v>0</v>
      </c>
      <c r="F852" s="102">
        <f>SUM(F853:F868)</f>
        <v>0</v>
      </c>
      <c r="G852" s="102">
        <f>SUM(G853:G868)</f>
        <v>0</v>
      </c>
      <c r="H852" s="102">
        <f>SUM(H853:H868)</f>
        <v>0</v>
      </c>
      <c r="I852" s="145" t="e">
        <f t="shared" si="47"/>
        <v>#DIV/0!</v>
      </c>
      <c r="J852" s="145" t="e">
        <f t="shared" si="48"/>
        <v>#DIV/0!</v>
      </c>
    </row>
    <row r="853" spans="1:10" ht="15" customHeight="1">
      <c r="A853" s="85"/>
      <c r="B853" s="85"/>
      <c r="C853" s="85">
        <v>3211</v>
      </c>
      <c r="D853" s="67" t="s">
        <v>1264</v>
      </c>
      <c r="E853" s="67"/>
      <c r="F853" s="67"/>
      <c r="G853" s="67"/>
      <c r="H853" s="67"/>
      <c r="I853" s="145" t="e">
        <f t="shared" si="47"/>
        <v>#DIV/0!</v>
      </c>
      <c r="J853" s="145" t="e">
        <f t="shared" si="48"/>
        <v>#DIV/0!</v>
      </c>
    </row>
    <row r="854" spans="1:10" ht="15" customHeight="1">
      <c r="A854" s="85"/>
      <c r="B854" s="85"/>
      <c r="C854" s="85">
        <v>3212</v>
      </c>
      <c r="D854" s="67" t="s">
        <v>1265</v>
      </c>
      <c r="E854" s="67"/>
      <c r="F854" s="67"/>
      <c r="G854" s="67"/>
      <c r="H854" s="67"/>
      <c r="I854" s="145" t="e">
        <f t="shared" si="47"/>
        <v>#DIV/0!</v>
      </c>
      <c r="J854" s="145" t="e">
        <f t="shared" si="48"/>
        <v>#DIV/0!</v>
      </c>
    </row>
    <row r="855" spans="1:10" ht="15" customHeight="1">
      <c r="A855" s="85"/>
      <c r="B855" s="85"/>
      <c r="C855" s="85">
        <v>3213</v>
      </c>
      <c r="D855" s="67" t="s">
        <v>1266</v>
      </c>
      <c r="E855" s="67"/>
      <c r="F855" s="67"/>
      <c r="G855" s="67"/>
      <c r="H855" s="67"/>
      <c r="I855" s="145" t="e">
        <f t="shared" si="47"/>
        <v>#DIV/0!</v>
      </c>
      <c r="J855" s="145" t="e">
        <f t="shared" si="48"/>
        <v>#DIV/0!</v>
      </c>
    </row>
    <row r="856" spans="1:10" ht="15" customHeight="1">
      <c r="A856" s="85"/>
      <c r="B856" s="85"/>
      <c r="C856" s="85">
        <v>3221</v>
      </c>
      <c r="D856" s="67" t="s">
        <v>1267</v>
      </c>
      <c r="E856" s="67"/>
      <c r="F856" s="67"/>
      <c r="G856" s="67"/>
      <c r="H856" s="67"/>
      <c r="I856" s="145" t="e">
        <f t="shared" si="47"/>
        <v>#DIV/0!</v>
      </c>
      <c r="J856" s="145" t="e">
        <f t="shared" si="48"/>
        <v>#DIV/0!</v>
      </c>
    </row>
    <row r="857" spans="1:10" ht="15" customHeight="1">
      <c r="A857" s="85"/>
      <c r="B857" s="85"/>
      <c r="C857" s="85">
        <v>3222</v>
      </c>
      <c r="D857" s="67" t="s">
        <v>1568</v>
      </c>
      <c r="E857" s="67"/>
      <c r="F857" s="67"/>
      <c r="G857" s="67"/>
      <c r="H857" s="67"/>
      <c r="I857" s="145" t="e">
        <f t="shared" si="47"/>
        <v>#DIV/0!</v>
      </c>
      <c r="J857" s="145" t="e">
        <f t="shared" si="48"/>
        <v>#DIV/0!</v>
      </c>
    </row>
    <row r="858" spans="1:10" ht="15" customHeight="1">
      <c r="A858" s="85"/>
      <c r="B858" s="85"/>
      <c r="C858" s="85">
        <v>3223</v>
      </c>
      <c r="D858" s="67" t="s">
        <v>1269</v>
      </c>
      <c r="E858" s="67"/>
      <c r="F858" s="67"/>
      <c r="G858" s="67"/>
      <c r="H858" s="67"/>
      <c r="I858" s="145" t="e">
        <f t="shared" si="47"/>
        <v>#DIV/0!</v>
      </c>
      <c r="J858" s="145" t="e">
        <f t="shared" si="48"/>
        <v>#DIV/0!</v>
      </c>
    </row>
    <row r="859" spans="1:10" ht="15" customHeight="1">
      <c r="A859" s="85"/>
      <c r="B859" s="85"/>
      <c r="C859" s="85">
        <v>3224</v>
      </c>
      <c r="D859" s="67" t="s">
        <v>1411</v>
      </c>
      <c r="E859" s="67"/>
      <c r="F859" s="67"/>
      <c r="G859" s="67"/>
      <c r="H859" s="67"/>
      <c r="I859" s="145" t="e">
        <f t="shared" si="47"/>
        <v>#DIV/0!</v>
      </c>
      <c r="J859" s="145" t="e">
        <f t="shared" si="48"/>
        <v>#DIV/0!</v>
      </c>
    </row>
    <row r="860" spans="1:10" ht="15" customHeight="1">
      <c r="A860" s="85"/>
      <c r="B860" s="85"/>
      <c r="C860" s="85">
        <v>3231</v>
      </c>
      <c r="D860" s="67" t="s">
        <v>1272</v>
      </c>
      <c r="E860" s="67"/>
      <c r="F860" s="67"/>
      <c r="G860" s="67"/>
      <c r="H860" s="67"/>
      <c r="I860" s="145" t="e">
        <f t="shared" si="47"/>
        <v>#DIV/0!</v>
      </c>
      <c r="J860" s="145" t="e">
        <f t="shared" si="48"/>
        <v>#DIV/0!</v>
      </c>
    </row>
    <row r="861" spans="1:10" ht="15" customHeight="1">
      <c r="A861" s="85"/>
      <c r="B861" s="85"/>
      <c r="C861" s="85">
        <v>3232</v>
      </c>
      <c r="D861" s="67" t="s">
        <v>1273</v>
      </c>
      <c r="E861" s="67"/>
      <c r="F861" s="67"/>
      <c r="G861" s="67"/>
      <c r="H861" s="67"/>
      <c r="I861" s="145" t="e">
        <f t="shared" si="47"/>
        <v>#DIV/0!</v>
      </c>
      <c r="J861" s="145" t="e">
        <f t="shared" si="48"/>
        <v>#DIV/0!</v>
      </c>
    </row>
    <row r="862" spans="1:10" ht="15" customHeight="1">
      <c r="A862" s="85"/>
      <c r="B862" s="85"/>
      <c r="C862" s="85">
        <v>3233</v>
      </c>
      <c r="D862" s="67" t="s">
        <v>1274</v>
      </c>
      <c r="E862" s="67"/>
      <c r="F862" s="67"/>
      <c r="G862" s="67"/>
      <c r="H862" s="67"/>
      <c r="I862" s="145" t="e">
        <f t="shared" si="47"/>
        <v>#DIV/0!</v>
      </c>
      <c r="J862" s="145" t="e">
        <f t="shared" si="48"/>
        <v>#DIV/0!</v>
      </c>
    </row>
    <row r="863" spans="1:10" ht="15" customHeight="1">
      <c r="A863" s="85"/>
      <c r="B863" s="85"/>
      <c r="C863" s="85">
        <v>3234</v>
      </c>
      <c r="D863" s="67" t="s">
        <v>1275</v>
      </c>
      <c r="E863" s="67"/>
      <c r="F863" s="67"/>
      <c r="G863" s="67"/>
      <c r="H863" s="67"/>
      <c r="I863" s="145" t="e">
        <f t="shared" si="47"/>
        <v>#DIV/0!</v>
      </c>
      <c r="J863" s="145" t="e">
        <f t="shared" si="48"/>
        <v>#DIV/0!</v>
      </c>
    </row>
    <row r="864" spans="1:10" ht="15" customHeight="1">
      <c r="A864" s="85"/>
      <c r="B864" s="85"/>
      <c r="C864" s="85">
        <v>3235</v>
      </c>
      <c r="D864" s="67" t="s">
        <v>1276</v>
      </c>
      <c r="E864" s="67"/>
      <c r="F864" s="67"/>
      <c r="G864" s="67"/>
      <c r="H864" s="67"/>
      <c r="I864" s="145" t="e">
        <f t="shared" si="47"/>
        <v>#DIV/0!</v>
      </c>
      <c r="J864" s="145" t="e">
        <f t="shared" si="48"/>
        <v>#DIV/0!</v>
      </c>
    </row>
    <row r="865" spans="1:10" ht="15" customHeight="1">
      <c r="A865" s="85"/>
      <c r="B865" s="85"/>
      <c r="C865" s="85">
        <v>3237</v>
      </c>
      <c r="D865" s="67" t="s">
        <v>1278</v>
      </c>
      <c r="E865" s="67"/>
      <c r="F865" s="67"/>
      <c r="G865" s="67"/>
      <c r="H865" s="67"/>
      <c r="I865" s="145" t="e">
        <f t="shared" si="47"/>
        <v>#DIV/0!</v>
      </c>
      <c r="J865" s="145" t="e">
        <f t="shared" si="48"/>
        <v>#DIV/0!</v>
      </c>
    </row>
    <row r="866" spans="1:10" ht="15" customHeight="1">
      <c r="A866" s="85"/>
      <c r="B866" s="85"/>
      <c r="C866" s="85">
        <v>3238</v>
      </c>
      <c r="D866" s="67" t="s">
        <v>1279</v>
      </c>
      <c r="E866" s="67"/>
      <c r="F866" s="67"/>
      <c r="G866" s="67"/>
      <c r="H866" s="67"/>
      <c r="I866" s="145" t="e">
        <f t="shared" si="47"/>
        <v>#DIV/0!</v>
      </c>
      <c r="J866" s="145" t="e">
        <f t="shared" si="48"/>
        <v>#DIV/0!</v>
      </c>
    </row>
    <row r="867" spans="1:10" ht="15" customHeight="1">
      <c r="A867" s="85"/>
      <c r="B867" s="85"/>
      <c r="C867" s="85">
        <v>3239</v>
      </c>
      <c r="D867" s="67" t="s">
        <v>1280</v>
      </c>
      <c r="E867" s="67"/>
      <c r="F867" s="67"/>
      <c r="G867" s="67"/>
      <c r="H867" s="67"/>
      <c r="I867" s="145" t="e">
        <f t="shared" si="47"/>
        <v>#DIV/0!</v>
      </c>
      <c r="J867" s="145" t="e">
        <f t="shared" si="48"/>
        <v>#DIV/0!</v>
      </c>
    </row>
    <row r="868" spans="1:10" ht="15" customHeight="1">
      <c r="A868" s="85"/>
      <c r="B868" s="85"/>
      <c r="C868" s="85">
        <v>3293</v>
      </c>
      <c r="D868" s="67" t="s">
        <v>1297</v>
      </c>
      <c r="E868" s="67"/>
      <c r="F868" s="67"/>
      <c r="G868" s="67"/>
      <c r="H868" s="67"/>
      <c r="I868" s="145" t="e">
        <f t="shared" si="47"/>
        <v>#DIV/0!</v>
      </c>
      <c r="J868" s="145" t="e">
        <f t="shared" si="48"/>
        <v>#DIV/0!</v>
      </c>
    </row>
    <row r="869" spans="1:10" ht="15" customHeight="1">
      <c r="A869" s="85"/>
      <c r="B869" s="101">
        <v>35</v>
      </c>
      <c r="C869" s="85"/>
      <c r="D869" s="101" t="s">
        <v>1549</v>
      </c>
      <c r="E869" s="102">
        <f>E870</f>
        <v>0</v>
      </c>
      <c r="F869" s="102">
        <f>F870</f>
        <v>0</v>
      </c>
      <c r="G869" s="102">
        <f>G870</f>
        <v>0</v>
      </c>
      <c r="H869" s="102">
        <f>H870</f>
        <v>0</v>
      </c>
      <c r="I869" s="145" t="e">
        <f t="shared" si="47"/>
        <v>#DIV/0!</v>
      </c>
      <c r="J869" s="145" t="e">
        <f t="shared" si="48"/>
        <v>#DIV/0!</v>
      </c>
    </row>
    <row r="870" spans="1:10" ht="15" customHeight="1">
      <c r="A870" s="85"/>
      <c r="B870" s="85"/>
      <c r="C870" s="85">
        <v>3531</v>
      </c>
      <c r="D870" s="67" t="s">
        <v>1527</v>
      </c>
      <c r="E870" s="67"/>
      <c r="F870" s="67"/>
      <c r="G870" s="67"/>
      <c r="H870" s="67"/>
      <c r="I870" s="145" t="e">
        <f t="shared" si="47"/>
        <v>#DIV/0!</v>
      </c>
      <c r="J870" s="145" t="e">
        <f t="shared" si="48"/>
        <v>#DIV/0!</v>
      </c>
    </row>
    <row r="871" spans="1:10" ht="15" customHeight="1">
      <c r="A871" s="85"/>
      <c r="B871" s="101">
        <v>36</v>
      </c>
      <c r="C871" s="85"/>
      <c r="D871" s="101" t="s">
        <v>1389</v>
      </c>
      <c r="E871" s="102">
        <f>E872</f>
        <v>0</v>
      </c>
      <c r="F871" s="102">
        <f>F872</f>
        <v>0</v>
      </c>
      <c r="G871" s="102">
        <f>G872</f>
        <v>0</v>
      </c>
      <c r="H871" s="102">
        <f>H872</f>
        <v>0</v>
      </c>
      <c r="I871" s="145" t="e">
        <f t="shared" si="47"/>
        <v>#DIV/0!</v>
      </c>
      <c r="J871" s="145" t="e">
        <f t="shared" si="48"/>
        <v>#DIV/0!</v>
      </c>
    </row>
    <row r="872" spans="1:10" ht="15" customHeight="1">
      <c r="A872" s="85"/>
      <c r="B872" s="85"/>
      <c r="C872" s="85">
        <v>3693</v>
      </c>
      <c r="D872" s="67" t="s">
        <v>1530</v>
      </c>
      <c r="E872" s="67"/>
      <c r="F872" s="67"/>
      <c r="G872" s="67"/>
      <c r="H872" s="67"/>
      <c r="I872" s="145" t="e">
        <f t="shared" si="47"/>
        <v>#DIV/0!</v>
      </c>
      <c r="J872" s="145" t="e">
        <f t="shared" si="48"/>
        <v>#DIV/0!</v>
      </c>
    </row>
    <row r="873" spans="1:10" ht="15" customHeight="1">
      <c r="A873" s="85"/>
      <c r="B873" s="101">
        <v>38</v>
      </c>
      <c r="C873" s="85"/>
      <c r="D873" s="101" t="s">
        <v>1350</v>
      </c>
      <c r="E873" s="102">
        <f>E874</f>
        <v>0</v>
      </c>
      <c r="F873" s="102">
        <f>F874</f>
        <v>0</v>
      </c>
      <c r="G873" s="102">
        <f>G874</f>
        <v>0</v>
      </c>
      <c r="H873" s="102">
        <f>H874</f>
        <v>0</v>
      </c>
      <c r="I873" s="145" t="e">
        <f t="shared" si="47"/>
        <v>#DIV/0!</v>
      </c>
      <c r="J873" s="145" t="e">
        <f t="shared" si="48"/>
        <v>#DIV/0!</v>
      </c>
    </row>
    <row r="874" spans="1:10" ht="15" customHeight="1">
      <c r="A874" s="85"/>
      <c r="B874" s="85"/>
      <c r="C874" s="85">
        <v>3813</v>
      </c>
      <c r="D874" s="67" t="s">
        <v>1529</v>
      </c>
      <c r="E874" s="67"/>
      <c r="F874" s="67"/>
      <c r="G874" s="67"/>
      <c r="H874" s="67"/>
      <c r="I874" s="145" t="e">
        <f t="shared" si="47"/>
        <v>#DIV/0!</v>
      </c>
      <c r="J874" s="145" t="e">
        <f t="shared" si="48"/>
        <v>#DIV/0!</v>
      </c>
    </row>
    <row r="875" spans="1:10" ht="15" customHeight="1">
      <c r="A875" s="101">
        <v>4</v>
      </c>
      <c r="B875" s="85"/>
      <c r="C875" s="85"/>
      <c r="D875" s="101" t="s">
        <v>1343</v>
      </c>
      <c r="E875" s="102">
        <f>E876</f>
        <v>0</v>
      </c>
      <c r="F875" s="102">
        <f>F876</f>
        <v>0</v>
      </c>
      <c r="G875" s="102">
        <f>G876</f>
        <v>0</v>
      </c>
      <c r="H875" s="102">
        <f>H876</f>
        <v>0</v>
      </c>
      <c r="I875" s="145" t="e">
        <f t="shared" si="47"/>
        <v>#DIV/0!</v>
      </c>
      <c r="J875" s="145" t="e">
        <f t="shared" si="48"/>
        <v>#DIV/0!</v>
      </c>
    </row>
    <row r="876" spans="1:10" ht="15" customHeight="1">
      <c r="A876" s="85"/>
      <c r="B876" s="101">
        <v>42</v>
      </c>
      <c r="C876" s="85"/>
      <c r="D876" s="101" t="s">
        <v>1344</v>
      </c>
      <c r="E876" s="102">
        <f>SUM(E877:E879)</f>
        <v>0</v>
      </c>
      <c r="F876" s="102">
        <f>SUM(F877:F879)</f>
        <v>0</v>
      </c>
      <c r="G876" s="102">
        <f>SUM(G877:G879)</f>
        <v>0</v>
      </c>
      <c r="H876" s="102">
        <f>SUM(H877:H879)</f>
        <v>0</v>
      </c>
      <c r="I876" s="145" t="e">
        <f t="shared" si="47"/>
        <v>#DIV/0!</v>
      </c>
      <c r="J876" s="145" t="e">
        <f t="shared" si="48"/>
        <v>#DIV/0!</v>
      </c>
    </row>
    <row r="877" spans="1:10" ht="15" customHeight="1">
      <c r="A877" s="85"/>
      <c r="B877" s="85"/>
      <c r="C877" s="85">
        <v>4221</v>
      </c>
      <c r="D877" s="67" t="s">
        <v>1287</v>
      </c>
      <c r="E877" s="67"/>
      <c r="F877" s="67"/>
      <c r="G877" s="67"/>
      <c r="H877" s="67"/>
      <c r="I877" s="145" t="e">
        <f t="shared" si="47"/>
        <v>#DIV/0!</v>
      </c>
      <c r="J877" s="145" t="e">
        <f t="shared" si="48"/>
        <v>#DIV/0!</v>
      </c>
    </row>
    <row r="878" spans="1:10" ht="15" customHeight="1">
      <c r="A878" s="85"/>
      <c r="B878" s="85"/>
      <c r="C878" s="85">
        <v>4224</v>
      </c>
      <c r="D878" s="67" t="s">
        <v>1310</v>
      </c>
      <c r="E878" s="67"/>
      <c r="F878" s="67"/>
      <c r="G878" s="67"/>
      <c r="H878" s="67"/>
      <c r="I878" s="145" t="e">
        <f t="shared" si="47"/>
        <v>#DIV/0!</v>
      </c>
      <c r="J878" s="145" t="e">
        <f t="shared" si="48"/>
        <v>#DIV/0!</v>
      </c>
    </row>
    <row r="879" spans="1:10" ht="15" customHeight="1">
      <c r="A879" s="85"/>
      <c r="B879" s="85"/>
      <c r="C879" s="85">
        <v>4262</v>
      </c>
      <c r="D879" s="67" t="s">
        <v>1409</v>
      </c>
      <c r="E879" s="67"/>
      <c r="F879" s="67"/>
      <c r="G879" s="67"/>
      <c r="H879" s="67"/>
      <c r="I879" s="145" t="e">
        <f t="shared" si="47"/>
        <v>#DIV/0!</v>
      </c>
      <c r="J879" s="145" t="e">
        <f t="shared" si="48"/>
        <v>#DIV/0!</v>
      </c>
    </row>
    <row r="880" spans="1:10" ht="28.8" customHeight="1">
      <c r="A880" s="285" t="s">
        <v>1638</v>
      </c>
      <c r="B880" s="286"/>
      <c r="C880" s="286"/>
      <c r="D880" s="287"/>
      <c r="E880" s="64">
        <f>E881</f>
        <v>80717.760000000009</v>
      </c>
      <c r="F880" s="64">
        <f>F881</f>
        <v>0</v>
      </c>
      <c r="G880" s="64">
        <f>G881</f>
        <v>0</v>
      </c>
      <c r="H880" s="64">
        <f>H881</f>
        <v>0</v>
      </c>
      <c r="I880" s="138">
        <f t="shared" si="47"/>
        <v>0</v>
      </c>
      <c r="J880" s="138" t="e">
        <f t="shared" si="48"/>
        <v>#DIV/0!</v>
      </c>
    </row>
    <row r="881" spans="1:10" ht="15" customHeight="1">
      <c r="A881" s="285" t="s">
        <v>1679</v>
      </c>
      <c r="B881" s="286"/>
      <c r="C881" s="286"/>
      <c r="D881" s="287"/>
      <c r="E881" s="164">
        <f>E882+E910</f>
        <v>80717.760000000009</v>
      </c>
      <c r="F881" s="164">
        <f>F882+F910</f>
        <v>0</v>
      </c>
      <c r="G881" s="164">
        <f>G882+G910</f>
        <v>0</v>
      </c>
      <c r="H881" s="164">
        <f>H882+H910</f>
        <v>0</v>
      </c>
      <c r="I881" s="165">
        <f t="shared" si="47"/>
        <v>0</v>
      </c>
      <c r="J881" s="165" t="e">
        <f t="shared" si="48"/>
        <v>#DIV/0!</v>
      </c>
    </row>
    <row r="882" spans="1:10" ht="15" customHeight="1">
      <c r="A882" s="101">
        <v>3</v>
      </c>
      <c r="B882" s="85"/>
      <c r="C882" s="41"/>
      <c r="D882" s="41" t="s">
        <v>1356</v>
      </c>
      <c r="E882" s="64">
        <f>E883+E887+E904+E906+E908</f>
        <v>44675.43</v>
      </c>
      <c r="F882" s="64">
        <f>F883+F887+F904+F906+F908</f>
        <v>0</v>
      </c>
      <c r="G882" s="64">
        <f>G883+G887+G904+G906+G908</f>
        <v>0</v>
      </c>
      <c r="H882" s="64">
        <f>H883+H887+H904+H906+H908</f>
        <v>0</v>
      </c>
      <c r="I882" s="138">
        <f t="shared" si="47"/>
        <v>0</v>
      </c>
      <c r="J882" s="138" t="e">
        <f t="shared" si="48"/>
        <v>#DIV/0!</v>
      </c>
    </row>
    <row r="883" spans="1:10" ht="15" customHeight="1">
      <c r="A883" s="85"/>
      <c r="B883" s="101">
        <v>31</v>
      </c>
      <c r="C883" s="41"/>
      <c r="D883" s="41" t="s">
        <v>1318</v>
      </c>
      <c r="E883" s="64">
        <f>SUM(E884:E886)</f>
        <v>32755.69</v>
      </c>
      <c r="F883" s="64">
        <f>SUM(F884:F886)</f>
        <v>0</v>
      </c>
      <c r="G883" s="64">
        <f>SUM(G884:G886)</f>
        <v>0</v>
      </c>
      <c r="H883" s="64">
        <f>SUM(H884:H886)</f>
        <v>0</v>
      </c>
      <c r="I883" s="138">
        <f t="shared" si="47"/>
        <v>0</v>
      </c>
      <c r="J883" s="138" t="e">
        <f t="shared" si="48"/>
        <v>#DIV/0!</v>
      </c>
    </row>
    <row r="884" spans="1:10" ht="15" customHeight="1">
      <c r="A884" s="85"/>
      <c r="B884" s="85"/>
      <c r="C884" s="85">
        <v>3111</v>
      </c>
      <c r="D884" s="67" t="s">
        <v>1395</v>
      </c>
      <c r="E884" s="67">
        <v>28116.42</v>
      </c>
      <c r="F884" s="67"/>
      <c r="G884" s="67"/>
      <c r="H884" s="67"/>
      <c r="I884" s="145">
        <f t="shared" si="47"/>
        <v>0</v>
      </c>
      <c r="J884" s="145" t="e">
        <f t="shared" si="48"/>
        <v>#DIV/0!</v>
      </c>
    </row>
    <row r="885" spans="1:10" ht="15" customHeight="1">
      <c r="A885" s="85"/>
      <c r="B885" s="85"/>
      <c r="C885" s="85">
        <v>3121</v>
      </c>
      <c r="D885" s="67" t="s">
        <v>1293</v>
      </c>
      <c r="E885" s="67"/>
      <c r="F885" s="67"/>
      <c r="G885" s="67"/>
      <c r="H885" s="67"/>
      <c r="I885" s="145" t="e">
        <f t="shared" si="47"/>
        <v>#DIV/0!</v>
      </c>
      <c r="J885" s="145" t="e">
        <f t="shared" si="48"/>
        <v>#DIV/0!</v>
      </c>
    </row>
    <row r="886" spans="1:10" ht="15" customHeight="1">
      <c r="A886" s="85"/>
      <c r="B886" s="85"/>
      <c r="C886" s="85">
        <v>3132</v>
      </c>
      <c r="D886" s="67" t="s">
        <v>1354</v>
      </c>
      <c r="E886" s="67">
        <v>4639.2700000000004</v>
      </c>
      <c r="F886" s="67"/>
      <c r="G886" s="67"/>
      <c r="H886" s="67"/>
      <c r="I886" s="145">
        <f t="shared" si="47"/>
        <v>0</v>
      </c>
      <c r="J886" s="145" t="e">
        <f t="shared" si="48"/>
        <v>#DIV/0!</v>
      </c>
    </row>
    <row r="887" spans="1:10" ht="15" customHeight="1">
      <c r="A887" s="85"/>
      <c r="B887" s="101">
        <v>32</v>
      </c>
      <c r="C887" s="85"/>
      <c r="D887" s="101" t="s">
        <v>1321</v>
      </c>
      <c r="E887" s="102">
        <f>SUM(E888:E903)</f>
        <v>1786.7</v>
      </c>
      <c r="F887" s="102">
        <f>SUM(F888:F903)</f>
        <v>0</v>
      </c>
      <c r="G887" s="102">
        <f>SUM(G888:G903)</f>
        <v>0</v>
      </c>
      <c r="H887" s="102">
        <f>SUM(H888:H903)</f>
        <v>0</v>
      </c>
      <c r="I887" s="145">
        <f t="shared" si="47"/>
        <v>0</v>
      </c>
      <c r="J887" s="145" t="e">
        <f t="shared" si="48"/>
        <v>#DIV/0!</v>
      </c>
    </row>
    <row r="888" spans="1:10" ht="15" customHeight="1">
      <c r="A888" s="85"/>
      <c r="B888" s="85"/>
      <c r="C888" s="85">
        <v>3211</v>
      </c>
      <c r="D888" s="67" t="s">
        <v>1264</v>
      </c>
      <c r="E888" s="67"/>
      <c r="F888" s="67"/>
      <c r="G888" s="67"/>
      <c r="H888" s="67"/>
      <c r="I888" s="145" t="e">
        <f t="shared" si="47"/>
        <v>#DIV/0!</v>
      </c>
      <c r="J888" s="145" t="e">
        <f t="shared" si="48"/>
        <v>#DIV/0!</v>
      </c>
    </row>
    <row r="889" spans="1:10" ht="15" customHeight="1">
      <c r="A889" s="85"/>
      <c r="B889" s="85"/>
      <c r="C889" s="85">
        <v>3212</v>
      </c>
      <c r="D889" s="67" t="s">
        <v>1265</v>
      </c>
      <c r="E889" s="67">
        <v>129.19999999999999</v>
      </c>
      <c r="F889" s="67"/>
      <c r="G889" s="67"/>
      <c r="H889" s="67"/>
      <c r="I889" s="145">
        <f t="shared" si="47"/>
        <v>0</v>
      </c>
      <c r="J889" s="145" t="e">
        <f t="shared" si="48"/>
        <v>#DIV/0!</v>
      </c>
    </row>
    <row r="890" spans="1:10" ht="15" customHeight="1">
      <c r="A890" s="85"/>
      <c r="B890" s="85"/>
      <c r="C890" s="85">
        <v>3213</v>
      </c>
      <c r="D890" s="67" t="s">
        <v>1266</v>
      </c>
      <c r="E890" s="67"/>
      <c r="F890" s="67"/>
      <c r="G890" s="67"/>
      <c r="H890" s="67"/>
      <c r="I890" s="145" t="e">
        <f t="shared" si="47"/>
        <v>#DIV/0!</v>
      </c>
      <c r="J890" s="145" t="e">
        <f t="shared" si="48"/>
        <v>#DIV/0!</v>
      </c>
    </row>
    <row r="891" spans="1:10" ht="15" customHeight="1">
      <c r="A891" s="85"/>
      <c r="B891" s="85"/>
      <c r="C891" s="85">
        <v>3221</v>
      </c>
      <c r="D891" s="67" t="s">
        <v>1267</v>
      </c>
      <c r="E891" s="67"/>
      <c r="F891" s="67"/>
      <c r="G891" s="67"/>
      <c r="H891" s="67"/>
      <c r="I891" s="145" t="e">
        <f t="shared" si="47"/>
        <v>#DIV/0!</v>
      </c>
      <c r="J891" s="145" t="e">
        <f t="shared" si="48"/>
        <v>#DIV/0!</v>
      </c>
    </row>
    <row r="892" spans="1:10" ht="15" customHeight="1">
      <c r="A892" s="85"/>
      <c r="B892" s="85"/>
      <c r="C892" s="85">
        <v>3222</v>
      </c>
      <c r="D892" s="67" t="s">
        <v>1568</v>
      </c>
      <c r="E892" s="67"/>
      <c r="F892" s="67"/>
      <c r="G892" s="67"/>
      <c r="H892" s="67"/>
      <c r="I892" s="145" t="e">
        <f t="shared" si="47"/>
        <v>#DIV/0!</v>
      </c>
      <c r="J892" s="145" t="e">
        <f t="shared" si="48"/>
        <v>#DIV/0!</v>
      </c>
    </row>
    <row r="893" spans="1:10" ht="15" customHeight="1">
      <c r="A893" s="85"/>
      <c r="B893" s="85"/>
      <c r="C893" s="85">
        <v>3223</v>
      </c>
      <c r="D893" s="67" t="s">
        <v>1269</v>
      </c>
      <c r="E893" s="67"/>
      <c r="F893" s="67"/>
      <c r="G893" s="67"/>
      <c r="H893" s="67"/>
      <c r="I893" s="145" t="e">
        <f t="shared" si="47"/>
        <v>#DIV/0!</v>
      </c>
      <c r="J893" s="145" t="e">
        <f t="shared" si="48"/>
        <v>#DIV/0!</v>
      </c>
    </row>
    <row r="894" spans="1:10" ht="15" customHeight="1">
      <c r="A894" s="85"/>
      <c r="B894" s="85"/>
      <c r="C894" s="85">
        <v>3224</v>
      </c>
      <c r="D894" s="67" t="s">
        <v>1411</v>
      </c>
      <c r="E894" s="67"/>
      <c r="F894" s="67"/>
      <c r="G894" s="67"/>
      <c r="H894" s="67"/>
      <c r="I894" s="145" t="e">
        <f t="shared" si="47"/>
        <v>#DIV/0!</v>
      </c>
      <c r="J894" s="145" t="e">
        <f t="shared" si="48"/>
        <v>#DIV/0!</v>
      </c>
    </row>
    <row r="895" spans="1:10" ht="15" customHeight="1">
      <c r="A895" s="85"/>
      <c r="B895" s="85"/>
      <c r="C895" s="85">
        <v>3231</v>
      </c>
      <c r="D895" s="67" t="s">
        <v>1272</v>
      </c>
      <c r="E895" s="67"/>
      <c r="F895" s="67"/>
      <c r="G895" s="67"/>
      <c r="H895" s="67"/>
      <c r="I895" s="145" t="e">
        <f t="shared" si="47"/>
        <v>#DIV/0!</v>
      </c>
      <c r="J895" s="145" t="e">
        <f t="shared" si="48"/>
        <v>#DIV/0!</v>
      </c>
    </row>
    <row r="896" spans="1:10" ht="15" customHeight="1">
      <c r="A896" s="85"/>
      <c r="B896" s="85"/>
      <c r="C896" s="85">
        <v>3232</v>
      </c>
      <c r="D896" s="67" t="s">
        <v>1273</v>
      </c>
      <c r="E896" s="67"/>
      <c r="F896" s="67"/>
      <c r="G896" s="67"/>
      <c r="H896" s="67"/>
      <c r="I896" s="145" t="e">
        <f t="shared" si="47"/>
        <v>#DIV/0!</v>
      </c>
      <c r="J896" s="145" t="e">
        <f t="shared" si="48"/>
        <v>#DIV/0!</v>
      </c>
    </row>
    <row r="897" spans="1:10" ht="15" customHeight="1">
      <c r="A897" s="85"/>
      <c r="B897" s="85"/>
      <c r="C897" s="85">
        <v>3233</v>
      </c>
      <c r="D897" s="67" t="s">
        <v>1274</v>
      </c>
      <c r="E897" s="67">
        <v>1657.5</v>
      </c>
      <c r="F897" s="67"/>
      <c r="G897" s="67"/>
      <c r="H897" s="67"/>
      <c r="I897" s="145">
        <f t="shared" si="47"/>
        <v>0</v>
      </c>
      <c r="J897" s="145" t="e">
        <f t="shared" si="48"/>
        <v>#DIV/0!</v>
      </c>
    </row>
    <row r="898" spans="1:10" ht="15" customHeight="1">
      <c r="A898" s="85"/>
      <c r="B898" s="85"/>
      <c r="C898" s="85">
        <v>3234</v>
      </c>
      <c r="D898" s="67" t="s">
        <v>1275</v>
      </c>
      <c r="E898" s="67"/>
      <c r="F898" s="67"/>
      <c r="G898" s="67"/>
      <c r="H898" s="67"/>
      <c r="I898" s="145" t="e">
        <f t="shared" si="47"/>
        <v>#DIV/0!</v>
      </c>
      <c r="J898" s="145" t="e">
        <f t="shared" si="48"/>
        <v>#DIV/0!</v>
      </c>
    </row>
    <row r="899" spans="1:10" ht="15" customHeight="1">
      <c r="A899" s="85"/>
      <c r="B899" s="85"/>
      <c r="C899" s="85">
        <v>3235</v>
      </c>
      <c r="D899" s="67" t="s">
        <v>1276</v>
      </c>
      <c r="E899" s="67"/>
      <c r="F899" s="67"/>
      <c r="G899" s="67"/>
      <c r="H899" s="67"/>
      <c r="I899" s="145" t="e">
        <f t="shared" si="47"/>
        <v>#DIV/0!</v>
      </c>
      <c r="J899" s="145" t="e">
        <f t="shared" si="48"/>
        <v>#DIV/0!</v>
      </c>
    </row>
    <row r="900" spans="1:10" ht="15" customHeight="1">
      <c r="A900" s="85"/>
      <c r="B900" s="85"/>
      <c r="C900" s="85">
        <v>3237</v>
      </c>
      <c r="D900" s="67" t="s">
        <v>1278</v>
      </c>
      <c r="E900" s="67"/>
      <c r="F900" s="67"/>
      <c r="G900" s="67"/>
      <c r="H900" s="67"/>
      <c r="I900" s="145" t="e">
        <f t="shared" si="47"/>
        <v>#DIV/0!</v>
      </c>
      <c r="J900" s="145" t="e">
        <f t="shared" si="48"/>
        <v>#DIV/0!</v>
      </c>
    </row>
    <row r="901" spans="1:10" ht="15" customHeight="1">
      <c r="A901" s="85"/>
      <c r="B901" s="85"/>
      <c r="C901" s="85">
        <v>3238</v>
      </c>
      <c r="D901" s="67" t="s">
        <v>1279</v>
      </c>
      <c r="E901" s="67"/>
      <c r="F901" s="67"/>
      <c r="G901" s="67"/>
      <c r="H901" s="67"/>
      <c r="I901" s="145" t="e">
        <f t="shared" si="47"/>
        <v>#DIV/0!</v>
      </c>
      <c r="J901" s="145" t="e">
        <f t="shared" si="48"/>
        <v>#DIV/0!</v>
      </c>
    </row>
    <row r="902" spans="1:10" ht="15" customHeight="1">
      <c r="A902" s="85"/>
      <c r="B902" s="85"/>
      <c r="C902" s="85">
        <v>3239</v>
      </c>
      <c r="D902" s="67" t="s">
        <v>1280</v>
      </c>
      <c r="E902" s="67"/>
      <c r="F902" s="67"/>
      <c r="G902" s="67"/>
      <c r="H902" s="67"/>
      <c r="I902" s="145" t="e">
        <f t="shared" ref="I902:I965" si="50">H902/E902*100</f>
        <v>#DIV/0!</v>
      </c>
      <c r="J902" s="145" t="e">
        <f t="shared" ref="J902:J965" si="51">H902/G902*100</f>
        <v>#DIV/0!</v>
      </c>
    </row>
    <row r="903" spans="1:10" ht="15" customHeight="1">
      <c r="A903" s="85"/>
      <c r="B903" s="85"/>
      <c r="C903" s="85">
        <v>3293</v>
      </c>
      <c r="D903" s="67" t="s">
        <v>1297</v>
      </c>
      <c r="E903" s="67"/>
      <c r="F903" s="67"/>
      <c r="G903" s="67"/>
      <c r="H903" s="67"/>
      <c r="I903" s="145" t="e">
        <f t="shared" si="50"/>
        <v>#DIV/0!</v>
      </c>
      <c r="J903" s="145" t="e">
        <f t="shared" si="51"/>
        <v>#DIV/0!</v>
      </c>
    </row>
    <row r="904" spans="1:10" ht="15" customHeight="1">
      <c r="A904" s="85"/>
      <c r="B904" s="101">
        <v>35</v>
      </c>
      <c r="C904" s="85"/>
      <c r="D904" s="101" t="s">
        <v>1549</v>
      </c>
      <c r="E904" s="102">
        <f>E905</f>
        <v>10133.040000000001</v>
      </c>
      <c r="F904" s="102">
        <f>F905</f>
        <v>0</v>
      </c>
      <c r="G904" s="102">
        <f>G905</f>
        <v>0</v>
      </c>
      <c r="H904" s="102">
        <f>H905</f>
        <v>0</v>
      </c>
      <c r="I904" s="145">
        <f t="shared" si="50"/>
        <v>0</v>
      </c>
      <c r="J904" s="145" t="e">
        <f t="shared" si="51"/>
        <v>#DIV/0!</v>
      </c>
    </row>
    <row r="905" spans="1:10" ht="15" customHeight="1">
      <c r="A905" s="85"/>
      <c r="B905" s="85"/>
      <c r="C905" s="85">
        <v>3531</v>
      </c>
      <c r="D905" s="67" t="s">
        <v>1527</v>
      </c>
      <c r="E905" s="67">
        <v>10133.040000000001</v>
      </c>
      <c r="F905" s="67"/>
      <c r="G905" s="67"/>
      <c r="H905" s="67"/>
      <c r="I905" s="145">
        <f t="shared" si="50"/>
        <v>0</v>
      </c>
      <c r="J905" s="145" t="e">
        <f t="shared" si="51"/>
        <v>#DIV/0!</v>
      </c>
    </row>
    <row r="906" spans="1:10" ht="15" customHeight="1">
      <c r="A906" s="85"/>
      <c r="B906" s="101">
        <v>36</v>
      </c>
      <c r="C906" s="85"/>
      <c r="D906" s="101" t="s">
        <v>1389</v>
      </c>
      <c r="E906" s="102">
        <f>E907</f>
        <v>0</v>
      </c>
      <c r="F906" s="102">
        <f>F907</f>
        <v>0</v>
      </c>
      <c r="G906" s="102">
        <f>G907</f>
        <v>0</v>
      </c>
      <c r="H906" s="102">
        <f>H907</f>
        <v>0</v>
      </c>
      <c r="I906" s="145" t="e">
        <f t="shared" si="50"/>
        <v>#DIV/0!</v>
      </c>
      <c r="J906" s="145" t="e">
        <f t="shared" si="51"/>
        <v>#DIV/0!</v>
      </c>
    </row>
    <row r="907" spans="1:10" ht="15" customHeight="1">
      <c r="A907" s="85"/>
      <c r="B907" s="85"/>
      <c r="C907" s="85">
        <v>3693</v>
      </c>
      <c r="D907" s="67" t="s">
        <v>1530</v>
      </c>
      <c r="E907" s="67"/>
      <c r="F907" s="67"/>
      <c r="G907" s="67"/>
      <c r="H907" s="67"/>
      <c r="I907" s="145" t="e">
        <f t="shared" si="50"/>
        <v>#DIV/0!</v>
      </c>
      <c r="J907" s="145" t="e">
        <f t="shared" si="51"/>
        <v>#DIV/0!</v>
      </c>
    </row>
    <row r="908" spans="1:10" ht="15" customHeight="1">
      <c r="A908" s="85"/>
      <c r="B908" s="101">
        <v>38</v>
      </c>
      <c r="C908" s="85"/>
      <c r="D908" s="101" t="s">
        <v>1350</v>
      </c>
      <c r="E908" s="102">
        <f>E909</f>
        <v>0</v>
      </c>
      <c r="F908" s="102">
        <f>F909</f>
        <v>0</v>
      </c>
      <c r="G908" s="102">
        <f>G909</f>
        <v>0</v>
      </c>
      <c r="H908" s="102">
        <f>H909</f>
        <v>0</v>
      </c>
      <c r="I908" s="145" t="e">
        <f t="shared" si="50"/>
        <v>#DIV/0!</v>
      </c>
      <c r="J908" s="145" t="e">
        <f t="shared" si="51"/>
        <v>#DIV/0!</v>
      </c>
    </row>
    <row r="909" spans="1:10" ht="15" customHeight="1">
      <c r="A909" s="85"/>
      <c r="B909" s="85"/>
      <c r="C909" s="85">
        <v>3813</v>
      </c>
      <c r="D909" s="67" t="s">
        <v>1529</v>
      </c>
      <c r="E909" s="67"/>
      <c r="F909" s="67"/>
      <c r="G909" s="67"/>
      <c r="H909" s="67"/>
      <c r="I909" s="145" t="e">
        <f t="shared" si="50"/>
        <v>#DIV/0!</v>
      </c>
      <c r="J909" s="145" t="e">
        <f t="shared" si="51"/>
        <v>#DIV/0!</v>
      </c>
    </row>
    <row r="910" spans="1:10" ht="15" customHeight="1">
      <c r="A910" s="101">
        <v>4</v>
      </c>
      <c r="B910" s="85"/>
      <c r="C910" s="85"/>
      <c r="D910" s="101" t="s">
        <v>1343</v>
      </c>
      <c r="E910" s="102">
        <f>E911</f>
        <v>36042.33</v>
      </c>
      <c r="F910" s="102">
        <f>F911</f>
        <v>0</v>
      </c>
      <c r="G910" s="102">
        <f>G911</f>
        <v>0</v>
      </c>
      <c r="H910" s="102">
        <f>H911</f>
        <v>0</v>
      </c>
      <c r="I910" s="145">
        <f t="shared" si="50"/>
        <v>0</v>
      </c>
      <c r="J910" s="145" t="e">
        <f t="shared" si="51"/>
        <v>#DIV/0!</v>
      </c>
    </row>
    <row r="911" spans="1:10" ht="15" customHeight="1">
      <c r="A911" s="85"/>
      <c r="B911" s="101">
        <v>42</v>
      </c>
      <c r="C911" s="85"/>
      <c r="D911" s="101" t="s">
        <v>1344</v>
      </c>
      <c r="E911" s="102">
        <f>SUM(E912:E914)</f>
        <v>36042.33</v>
      </c>
      <c r="F911" s="102">
        <f>SUM(F912:F914)</f>
        <v>0</v>
      </c>
      <c r="G911" s="102">
        <f>SUM(G912:G914)</f>
        <v>0</v>
      </c>
      <c r="H911" s="102">
        <f>SUM(H912:H914)</f>
        <v>0</v>
      </c>
      <c r="I911" s="145">
        <f t="shared" si="50"/>
        <v>0</v>
      </c>
      <c r="J911" s="145" t="e">
        <f t="shared" si="51"/>
        <v>#DIV/0!</v>
      </c>
    </row>
    <row r="912" spans="1:10" ht="15" customHeight="1">
      <c r="A912" s="85"/>
      <c r="B912" s="85"/>
      <c r="C912" s="85">
        <v>4221</v>
      </c>
      <c r="D912" s="67" t="s">
        <v>1287</v>
      </c>
      <c r="E912" s="67"/>
      <c r="F912" s="67"/>
      <c r="G912" s="67"/>
      <c r="H912" s="67"/>
      <c r="I912" s="145" t="e">
        <f t="shared" si="50"/>
        <v>#DIV/0!</v>
      </c>
      <c r="J912" s="145" t="e">
        <f t="shared" si="51"/>
        <v>#DIV/0!</v>
      </c>
    </row>
    <row r="913" spans="1:10" ht="15" customHeight="1">
      <c r="A913" s="85"/>
      <c r="B913" s="85"/>
      <c r="C913" s="85">
        <v>4224</v>
      </c>
      <c r="D913" s="67" t="s">
        <v>1310</v>
      </c>
      <c r="E913" s="67">
        <v>20250.18</v>
      </c>
      <c r="F913" s="67"/>
      <c r="G913" s="67"/>
      <c r="H913" s="67"/>
      <c r="I913" s="145">
        <f t="shared" si="50"/>
        <v>0</v>
      </c>
      <c r="J913" s="145" t="e">
        <f t="shared" si="51"/>
        <v>#DIV/0!</v>
      </c>
    </row>
    <row r="914" spans="1:10" ht="15" customHeight="1">
      <c r="A914" s="85"/>
      <c r="B914" s="85"/>
      <c r="C914" s="85">
        <v>4262</v>
      </c>
      <c r="D914" s="67" t="s">
        <v>1409</v>
      </c>
      <c r="E914" s="67">
        <v>15792.15</v>
      </c>
      <c r="F914" s="67"/>
      <c r="G914" s="67"/>
      <c r="H914" s="67"/>
      <c r="I914" s="145">
        <f t="shared" si="50"/>
        <v>0</v>
      </c>
      <c r="J914" s="145" t="e">
        <f t="shared" si="51"/>
        <v>#DIV/0!</v>
      </c>
    </row>
    <row r="915" spans="1:10" ht="15" customHeight="1">
      <c r="A915" s="166" t="s">
        <v>1643</v>
      </c>
      <c r="B915" s="171"/>
      <c r="C915" s="171"/>
      <c r="D915" s="143"/>
      <c r="E915" s="102">
        <f>E916+E951</f>
        <v>14243.73</v>
      </c>
      <c r="F915" s="102">
        <f>F916+F951</f>
        <v>0</v>
      </c>
      <c r="G915" s="102">
        <f>G916+G951</f>
        <v>0</v>
      </c>
      <c r="H915" s="102">
        <f>H916+H951</f>
        <v>0</v>
      </c>
      <c r="I915" s="145">
        <f t="shared" si="50"/>
        <v>0</v>
      </c>
      <c r="J915" s="145" t="e">
        <f t="shared" si="51"/>
        <v>#DIV/0!</v>
      </c>
    </row>
    <row r="916" spans="1:10" ht="15" customHeight="1">
      <c r="A916" s="285" t="s">
        <v>1504</v>
      </c>
      <c r="B916" s="286"/>
      <c r="C916" s="286"/>
      <c r="D916" s="287"/>
      <c r="E916" s="164">
        <f>E917</f>
        <v>0</v>
      </c>
      <c r="F916" s="164">
        <f>F918+F947</f>
        <v>0</v>
      </c>
      <c r="G916" s="164">
        <f>G918+G947</f>
        <v>0</v>
      </c>
      <c r="H916" s="164">
        <f>H918+H947</f>
        <v>0</v>
      </c>
      <c r="I916" s="165" t="e">
        <f t="shared" si="50"/>
        <v>#DIV/0!</v>
      </c>
      <c r="J916" s="165" t="e">
        <f t="shared" si="51"/>
        <v>#DIV/0!</v>
      </c>
    </row>
    <row r="917" spans="1:10" ht="15" customHeight="1">
      <c r="A917" s="285" t="s">
        <v>1637</v>
      </c>
      <c r="B917" s="286"/>
      <c r="C917" s="286"/>
      <c r="D917" s="287"/>
      <c r="E917" s="164">
        <f>E918+E946</f>
        <v>0</v>
      </c>
      <c r="F917" s="164">
        <f>F918+F946</f>
        <v>0</v>
      </c>
      <c r="G917" s="164">
        <f>G918+G946</f>
        <v>0</v>
      </c>
      <c r="H917" s="164">
        <f>H918+H946</f>
        <v>0</v>
      </c>
      <c r="I917" s="165" t="e">
        <f t="shared" si="50"/>
        <v>#DIV/0!</v>
      </c>
      <c r="J917" s="165" t="e">
        <f t="shared" si="51"/>
        <v>#DIV/0!</v>
      </c>
    </row>
    <row r="918" spans="1:10" ht="15" customHeight="1">
      <c r="A918" s="101">
        <v>3</v>
      </c>
      <c r="B918" s="85"/>
      <c r="C918" s="41"/>
      <c r="D918" s="41" t="s">
        <v>1356</v>
      </c>
      <c r="E918" s="64">
        <f>E919+E923+E940+E942+E944</f>
        <v>0</v>
      </c>
      <c r="F918" s="64">
        <f>F919+F923+F940+F942+F944</f>
        <v>0</v>
      </c>
      <c r="G918" s="64">
        <f>G919+G923+G940+G942+G944</f>
        <v>0</v>
      </c>
      <c r="H918" s="64">
        <f>H919+H923+H940+H942+H944</f>
        <v>0</v>
      </c>
      <c r="I918" s="138" t="e">
        <f t="shared" si="50"/>
        <v>#DIV/0!</v>
      </c>
      <c r="J918" s="138" t="e">
        <f t="shared" si="51"/>
        <v>#DIV/0!</v>
      </c>
    </row>
    <row r="919" spans="1:10" ht="15" customHeight="1">
      <c r="A919" s="85"/>
      <c r="B919" s="101">
        <v>31</v>
      </c>
      <c r="C919" s="41"/>
      <c r="D919" s="41" t="s">
        <v>1318</v>
      </c>
      <c r="E919" s="64">
        <f>SUM(E920:E922)</f>
        <v>0</v>
      </c>
      <c r="F919" s="64">
        <f>SUM(F920:F922)</f>
        <v>0</v>
      </c>
      <c r="G919" s="64">
        <f>SUM(G920:G922)</f>
        <v>0</v>
      </c>
      <c r="H919" s="64">
        <f>SUM(H920:H922)</f>
        <v>0</v>
      </c>
      <c r="I919" s="138" t="e">
        <f t="shared" si="50"/>
        <v>#DIV/0!</v>
      </c>
      <c r="J919" s="138" t="e">
        <f t="shared" si="51"/>
        <v>#DIV/0!</v>
      </c>
    </row>
    <row r="920" spans="1:10" ht="15" customHeight="1">
      <c r="A920" s="85"/>
      <c r="B920" s="85"/>
      <c r="C920" s="85">
        <v>3111</v>
      </c>
      <c r="D920" s="67" t="s">
        <v>1395</v>
      </c>
      <c r="E920" s="67"/>
      <c r="F920" s="67"/>
      <c r="G920" s="67"/>
      <c r="H920" s="67"/>
      <c r="I920" s="145" t="e">
        <f t="shared" si="50"/>
        <v>#DIV/0!</v>
      </c>
      <c r="J920" s="145" t="e">
        <f t="shared" si="51"/>
        <v>#DIV/0!</v>
      </c>
    </row>
    <row r="921" spans="1:10" ht="15" customHeight="1">
      <c r="A921" s="85"/>
      <c r="B921" s="85"/>
      <c r="C921" s="85">
        <v>3121</v>
      </c>
      <c r="D921" s="67" t="s">
        <v>1293</v>
      </c>
      <c r="E921" s="67"/>
      <c r="F921" s="67">
        <v>0</v>
      </c>
      <c r="G921" s="67">
        <v>0</v>
      </c>
      <c r="H921" s="67"/>
      <c r="I921" s="145" t="e">
        <f t="shared" si="50"/>
        <v>#DIV/0!</v>
      </c>
      <c r="J921" s="145" t="e">
        <f t="shared" si="51"/>
        <v>#DIV/0!</v>
      </c>
    </row>
    <row r="922" spans="1:10" ht="15" customHeight="1">
      <c r="A922" s="85"/>
      <c r="B922" s="85"/>
      <c r="C922" s="85">
        <v>3132</v>
      </c>
      <c r="D922" s="67" t="s">
        <v>1354</v>
      </c>
      <c r="E922" s="67"/>
      <c r="F922" s="67"/>
      <c r="G922" s="67"/>
      <c r="H922" s="67"/>
      <c r="I922" s="145" t="e">
        <f t="shared" si="50"/>
        <v>#DIV/0!</v>
      </c>
      <c r="J922" s="145" t="e">
        <f t="shared" si="51"/>
        <v>#DIV/0!</v>
      </c>
    </row>
    <row r="923" spans="1:10" ht="15" customHeight="1">
      <c r="A923" s="85"/>
      <c r="B923" s="101">
        <v>32</v>
      </c>
      <c r="C923" s="85"/>
      <c r="D923" s="101" t="s">
        <v>1321</v>
      </c>
      <c r="E923" s="102">
        <f>SUM(E924:E939)</f>
        <v>0</v>
      </c>
      <c r="F923" s="102">
        <f>SUM(F924:F939)</f>
        <v>0</v>
      </c>
      <c r="G923" s="102">
        <f>SUM(G924:G939)</f>
        <v>0</v>
      </c>
      <c r="H923" s="102">
        <f>SUM(H924:H939)</f>
        <v>0</v>
      </c>
      <c r="I923" s="145" t="e">
        <f t="shared" si="50"/>
        <v>#DIV/0!</v>
      </c>
      <c r="J923" s="145" t="e">
        <f t="shared" si="51"/>
        <v>#DIV/0!</v>
      </c>
    </row>
    <row r="924" spans="1:10" ht="15" customHeight="1">
      <c r="A924" s="85"/>
      <c r="B924" s="85"/>
      <c r="C924" s="85">
        <v>3211</v>
      </c>
      <c r="D924" s="67" t="s">
        <v>1264</v>
      </c>
      <c r="E924" s="67"/>
      <c r="F924" s="67"/>
      <c r="G924" s="67"/>
      <c r="H924" s="67"/>
      <c r="I924" s="145" t="e">
        <f t="shared" si="50"/>
        <v>#DIV/0!</v>
      </c>
      <c r="J924" s="145" t="e">
        <f t="shared" si="51"/>
        <v>#DIV/0!</v>
      </c>
    </row>
    <row r="925" spans="1:10" ht="15" customHeight="1">
      <c r="A925" s="85"/>
      <c r="B925" s="85"/>
      <c r="C925" s="85">
        <v>3212</v>
      </c>
      <c r="D925" s="67" t="s">
        <v>1265</v>
      </c>
      <c r="E925" s="67"/>
      <c r="F925" s="67"/>
      <c r="G925" s="67"/>
      <c r="H925" s="67"/>
      <c r="I925" s="145" t="e">
        <f t="shared" si="50"/>
        <v>#DIV/0!</v>
      </c>
      <c r="J925" s="145" t="e">
        <f t="shared" si="51"/>
        <v>#DIV/0!</v>
      </c>
    </row>
    <row r="926" spans="1:10" ht="15" customHeight="1">
      <c r="A926" s="85"/>
      <c r="B926" s="85"/>
      <c r="C926" s="85">
        <v>3213</v>
      </c>
      <c r="D926" s="67" t="s">
        <v>1266</v>
      </c>
      <c r="E926" s="67"/>
      <c r="F926" s="67"/>
      <c r="G926" s="67"/>
      <c r="H926" s="67"/>
      <c r="I926" s="145" t="e">
        <f t="shared" si="50"/>
        <v>#DIV/0!</v>
      </c>
      <c r="J926" s="145" t="e">
        <f t="shared" si="51"/>
        <v>#DIV/0!</v>
      </c>
    </row>
    <row r="927" spans="1:10" ht="15" customHeight="1">
      <c r="A927" s="85"/>
      <c r="B927" s="85"/>
      <c r="C927" s="85">
        <v>3221</v>
      </c>
      <c r="D927" s="67" t="s">
        <v>1267</v>
      </c>
      <c r="E927" s="67"/>
      <c r="F927" s="67"/>
      <c r="G927" s="67"/>
      <c r="H927" s="67"/>
      <c r="I927" s="145" t="e">
        <f t="shared" si="50"/>
        <v>#DIV/0!</v>
      </c>
      <c r="J927" s="145" t="e">
        <f t="shared" si="51"/>
        <v>#DIV/0!</v>
      </c>
    </row>
    <row r="928" spans="1:10" ht="15" customHeight="1">
      <c r="A928" s="85"/>
      <c r="B928" s="85"/>
      <c r="C928" s="85">
        <v>3222</v>
      </c>
      <c r="D928" s="67" t="s">
        <v>1566</v>
      </c>
      <c r="E928" s="67"/>
      <c r="F928" s="67"/>
      <c r="G928" s="67"/>
      <c r="H928" s="67"/>
      <c r="I928" s="145" t="e">
        <f t="shared" si="50"/>
        <v>#DIV/0!</v>
      </c>
      <c r="J928" s="145" t="e">
        <f t="shared" si="51"/>
        <v>#DIV/0!</v>
      </c>
    </row>
    <row r="929" spans="1:10" ht="15" customHeight="1">
      <c r="A929" s="85"/>
      <c r="B929" s="85"/>
      <c r="C929" s="85">
        <v>3223</v>
      </c>
      <c r="D929" s="67" t="s">
        <v>1269</v>
      </c>
      <c r="E929" s="67"/>
      <c r="F929" s="67"/>
      <c r="G929" s="67"/>
      <c r="H929" s="67"/>
      <c r="I929" s="145" t="e">
        <f t="shared" si="50"/>
        <v>#DIV/0!</v>
      </c>
      <c r="J929" s="145" t="e">
        <f t="shared" si="51"/>
        <v>#DIV/0!</v>
      </c>
    </row>
    <row r="930" spans="1:10" ht="15" customHeight="1">
      <c r="A930" s="85"/>
      <c r="B930" s="85"/>
      <c r="C930" s="85">
        <v>3224</v>
      </c>
      <c r="D930" s="67" t="s">
        <v>1411</v>
      </c>
      <c r="E930" s="67"/>
      <c r="F930" s="67"/>
      <c r="G930" s="67"/>
      <c r="H930" s="67"/>
      <c r="I930" s="145" t="e">
        <f t="shared" si="50"/>
        <v>#DIV/0!</v>
      </c>
      <c r="J930" s="145" t="e">
        <f t="shared" si="51"/>
        <v>#DIV/0!</v>
      </c>
    </row>
    <row r="931" spans="1:10" ht="15" customHeight="1">
      <c r="A931" s="85"/>
      <c r="B931" s="85"/>
      <c r="C931" s="85">
        <v>3231</v>
      </c>
      <c r="D931" s="67" t="s">
        <v>1272</v>
      </c>
      <c r="E931" s="67"/>
      <c r="F931" s="67"/>
      <c r="G931" s="67"/>
      <c r="H931" s="67"/>
      <c r="I931" s="145" t="e">
        <f t="shared" si="50"/>
        <v>#DIV/0!</v>
      </c>
      <c r="J931" s="145" t="e">
        <f t="shared" si="51"/>
        <v>#DIV/0!</v>
      </c>
    </row>
    <row r="932" spans="1:10" ht="15" customHeight="1">
      <c r="A932" s="85"/>
      <c r="B932" s="85"/>
      <c r="C932" s="85">
        <v>3232</v>
      </c>
      <c r="D932" s="67" t="s">
        <v>1273</v>
      </c>
      <c r="E932" s="67"/>
      <c r="F932" s="67"/>
      <c r="G932" s="67"/>
      <c r="H932" s="67"/>
      <c r="I932" s="145" t="e">
        <f t="shared" si="50"/>
        <v>#DIV/0!</v>
      </c>
      <c r="J932" s="145" t="e">
        <f t="shared" si="51"/>
        <v>#DIV/0!</v>
      </c>
    </row>
    <row r="933" spans="1:10" ht="15" customHeight="1">
      <c r="A933" s="85"/>
      <c r="B933" s="85"/>
      <c r="C933" s="85">
        <v>3233</v>
      </c>
      <c r="D933" s="67" t="s">
        <v>1274</v>
      </c>
      <c r="E933" s="67"/>
      <c r="F933" s="67"/>
      <c r="G933" s="67"/>
      <c r="H933" s="67"/>
      <c r="I933" s="145" t="e">
        <f t="shared" si="50"/>
        <v>#DIV/0!</v>
      </c>
      <c r="J933" s="145" t="e">
        <f t="shared" si="51"/>
        <v>#DIV/0!</v>
      </c>
    </row>
    <row r="934" spans="1:10" ht="15" customHeight="1">
      <c r="A934" s="85"/>
      <c r="B934" s="85"/>
      <c r="C934" s="85">
        <v>3234</v>
      </c>
      <c r="D934" s="67" t="s">
        <v>1275</v>
      </c>
      <c r="E934" s="67"/>
      <c r="F934" s="67"/>
      <c r="G934" s="67"/>
      <c r="H934" s="67"/>
      <c r="I934" s="145" t="e">
        <f t="shared" si="50"/>
        <v>#DIV/0!</v>
      </c>
      <c r="J934" s="145" t="e">
        <f t="shared" si="51"/>
        <v>#DIV/0!</v>
      </c>
    </row>
    <row r="935" spans="1:10" ht="15" customHeight="1">
      <c r="A935" s="85"/>
      <c r="B935" s="85"/>
      <c r="C935" s="85">
        <v>3235</v>
      </c>
      <c r="D935" s="67" t="s">
        <v>1276</v>
      </c>
      <c r="E935" s="67"/>
      <c r="F935" s="67"/>
      <c r="G935" s="67"/>
      <c r="H935" s="67"/>
      <c r="I935" s="145" t="e">
        <f t="shared" si="50"/>
        <v>#DIV/0!</v>
      </c>
      <c r="J935" s="145" t="e">
        <f t="shared" si="51"/>
        <v>#DIV/0!</v>
      </c>
    </row>
    <row r="936" spans="1:10" ht="15" customHeight="1">
      <c r="A936" s="85"/>
      <c r="B936" s="85"/>
      <c r="C936" s="85">
        <v>3237</v>
      </c>
      <c r="D936" s="67" t="s">
        <v>1278</v>
      </c>
      <c r="E936" s="67"/>
      <c r="F936" s="67"/>
      <c r="G936" s="67"/>
      <c r="H936" s="67"/>
      <c r="I936" s="145" t="e">
        <f t="shared" si="50"/>
        <v>#DIV/0!</v>
      </c>
      <c r="J936" s="145" t="e">
        <f t="shared" si="51"/>
        <v>#DIV/0!</v>
      </c>
    </row>
    <row r="937" spans="1:10" ht="15" customHeight="1">
      <c r="A937" s="85"/>
      <c r="B937" s="85"/>
      <c r="C937" s="85">
        <v>3238</v>
      </c>
      <c r="D937" s="67" t="s">
        <v>1279</v>
      </c>
      <c r="E937" s="67"/>
      <c r="F937" s="67"/>
      <c r="G937" s="67"/>
      <c r="H937" s="67"/>
      <c r="I937" s="145" t="e">
        <f t="shared" si="50"/>
        <v>#DIV/0!</v>
      </c>
      <c r="J937" s="145" t="e">
        <f t="shared" si="51"/>
        <v>#DIV/0!</v>
      </c>
    </row>
    <row r="938" spans="1:10" ht="15" customHeight="1">
      <c r="A938" s="85"/>
      <c r="B938" s="85"/>
      <c r="C938" s="85">
        <v>3239</v>
      </c>
      <c r="D938" s="67" t="s">
        <v>1280</v>
      </c>
      <c r="E938" s="67"/>
      <c r="F938" s="67"/>
      <c r="G938" s="67"/>
      <c r="H938" s="67"/>
      <c r="I938" s="145" t="e">
        <f t="shared" si="50"/>
        <v>#DIV/0!</v>
      </c>
      <c r="J938" s="145" t="e">
        <f t="shared" si="51"/>
        <v>#DIV/0!</v>
      </c>
    </row>
    <row r="939" spans="1:10" ht="15" customHeight="1">
      <c r="A939" s="85"/>
      <c r="B939" s="85"/>
      <c r="C939" s="85">
        <v>3293</v>
      </c>
      <c r="D939" s="67" t="s">
        <v>1297</v>
      </c>
      <c r="E939" s="67"/>
      <c r="F939" s="67"/>
      <c r="G939" s="67"/>
      <c r="H939" s="67"/>
      <c r="I939" s="145" t="e">
        <f t="shared" si="50"/>
        <v>#DIV/0!</v>
      </c>
      <c r="J939" s="145" t="e">
        <f t="shared" si="51"/>
        <v>#DIV/0!</v>
      </c>
    </row>
    <row r="940" spans="1:10" ht="15" customHeight="1">
      <c r="A940" s="85"/>
      <c r="B940" s="101">
        <v>35</v>
      </c>
      <c r="C940" s="85"/>
      <c r="D940" s="101" t="s">
        <v>1549</v>
      </c>
      <c r="E940" s="102">
        <f>E941</f>
        <v>0</v>
      </c>
      <c r="F940" s="102">
        <f>F941</f>
        <v>0</v>
      </c>
      <c r="G940" s="102">
        <f>G941</f>
        <v>0</v>
      </c>
      <c r="H940" s="102">
        <f>H941</f>
        <v>0</v>
      </c>
      <c r="I940" s="145" t="e">
        <f t="shared" si="50"/>
        <v>#DIV/0!</v>
      </c>
      <c r="J940" s="145" t="e">
        <f t="shared" si="51"/>
        <v>#DIV/0!</v>
      </c>
    </row>
    <row r="941" spans="1:10" ht="15" customHeight="1">
      <c r="A941" s="85"/>
      <c r="B941" s="85"/>
      <c r="C941" s="85">
        <v>3531</v>
      </c>
      <c r="D941" s="67" t="s">
        <v>1527</v>
      </c>
      <c r="E941" s="67"/>
      <c r="F941" s="67"/>
      <c r="G941" s="67"/>
      <c r="H941" s="67"/>
      <c r="I941" s="145" t="e">
        <f t="shared" si="50"/>
        <v>#DIV/0!</v>
      </c>
      <c r="J941" s="145" t="e">
        <f t="shared" si="51"/>
        <v>#DIV/0!</v>
      </c>
    </row>
    <row r="942" spans="1:10" ht="15" customHeight="1">
      <c r="A942" s="85"/>
      <c r="B942" s="101">
        <v>36</v>
      </c>
      <c r="C942" s="85"/>
      <c r="D942" s="101" t="s">
        <v>1389</v>
      </c>
      <c r="E942" s="102">
        <f>E943</f>
        <v>0</v>
      </c>
      <c r="F942" s="102">
        <f>F943</f>
        <v>0</v>
      </c>
      <c r="G942" s="102">
        <f>G943</f>
        <v>0</v>
      </c>
      <c r="H942" s="102">
        <f>H943</f>
        <v>0</v>
      </c>
      <c r="I942" s="145" t="e">
        <f t="shared" si="50"/>
        <v>#DIV/0!</v>
      </c>
      <c r="J942" s="145" t="e">
        <f t="shared" si="51"/>
        <v>#DIV/0!</v>
      </c>
    </row>
    <row r="943" spans="1:10" ht="15" customHeight="1">
      <c r="A943" s="85"/>
      <c r="B943" s="85"/>
      <c r="C943" s="85">
        <v>3691</v>
      </c>
      <c r="D943" s="67" t="s">
        <v>1414</v>
      </c>
      <c r="E943" s="67"/>
      <c r="F943" s="67"/>
      <c r="G943" s="67"/>
      <c r="H943" s="67"/>
      <c r="I943" s="145" t="e">
        <f t="shared" si="50"/>
        <v>#DIV/0!</v>
      </c>
      <c r="J943" s="145" t="e">
        <f t="shared" si="51"/>
        <v>#DIV/0!</v>
      </c>
    </row>
    <row r="944" spans="1:10" ht="15" customHeight="1">
      <c r="A944" s="85"/>
      <c r="B944" s="101">
        <v>38</v>
      </c>
      <c r="C944" s="85"/>
      <c r="D944" s="101" t="s">
        <v>1350</v>
      </c>
      <c r="E944" s="102">
        <f>E945</f>
        <v>0</v>
      </c>
      <c r="F944" s="102">
        <f>F945</f>
        <v>0</v>
      </c>
      <c r="G944" s="102">
        <f>G945</f>
        <v>0</v>
      </c>
      <c r="H944" s="102">
        <f>H945</f>
        <v>0</v>
      </c>
      <c r="I944" s="145" t="e">
        <f t="shared" si="50"/>
        <v>#DIV/0!</v>
      </c>
      <c r="J944" s="145" t="e">
        <f t="shared" si="51"/>
        <v>#DIV/0!</v>
      </c>
    </row>
    <row r="945" spans="1:10" ht="15" customHeight="1">
      <c r="A945" s="85"/>
      <c r="B945" s="85"/>
      <c r="C945" s="85">
        <v>3813</v>
      </c>
      <c r="D945" s="67" t="s">
        <v>1529</v>
      </c>
      <c r="E945" s="67"/>
      <c r="F945" s="67"/>
      <c r="G945" s="67"/>
      <c r="H945" s="67"/>
      <c r="I945" s="145" t="e">
        <f t="shared" si="50"/>
        <v>#DIV/0!</v>
      </c>
      <c r="J945" s="145" t="e">
        <f t="shared" si="51"/>
        <v>#DIV/0!</v>
      </c>
    </row>
    <row r="946" spans="1:10" ht="15" customHeight="1">
      <c r="A946" s="101">
        <v>4</v>
      </c>
      <c r="B946" s="85"/>
      <c r="C946" s="85"/>
      <c r="D946" s="101" t="s">
        <v>1343</v>
      </c>
      <c r="E946" s="102">
        <f>E947</f>
        <v>0</v>
      </c>
      <c r="F946" s="102">
        <f>F947</f>
        <v>0</v>
      </c>
      <c r="G946" s="102">
        <f>G947</f>
        <v>0</v>
      </c>
      <c r="H946" s="102">
        <f>H947</f>
        <v>0</v>
      </c>
      <c r="I946" s="145" t="e">
        <f t="shared" si="50"/>
        <v>#DIV/0!</v>
      </c>
      <c r="J946" s="145" t="e">
        <f t="shared" si="51"/>
        <v>#DIV/0!</v>
      </c>
    </row>
    <row r="947" spans="1:10" ht="15" customHeight="1">
      <c r="A947" s="85"/>
      <c r="B947" s="101">
        <v>42</v>
      </c>
      <c r="C947" s="85"/>
      <c r="D947" s="101" t="s">
        <v>1344</v>
      </c>
      <c r="E947" s="102">
        <f>SUM(E948:E950)</f>
        <v>0</v>
      </c>
      <c r="F947" s="102">
        <f>SUM(F948:F950)</f>
        <v>0</v>
      </c>
      <c r="G947" s="102">
        <f>SUM(G948:G950)</f>
        <v>0</v>
      </c>
      <c r="H947" s="102">
        <f>SUM(H948:H950)</f>
        <v>0</v>
      </c>
      <c r="I947" s="145" t="e">
        <f t="shared" si="50"/>
        <v>#DIV/0!</v>
      </c>
      <c r="J947" s="145" t="e">
        <f t="shared" si="51"/>
        <v>#DIV/0!</v>
      </c>
    </row>
    <row r="948" spans="1:10" ht="15" customHeight="1">
      <c r="A948" s="85"/>
      <c r="B948" s="85"/>
      <c r="C948" s="85">
        <v>4221</v>
      </c>
      <c r="D948" s="67" t="s">
        <v>1287</v>
      </c>
      <c r="E948" s="67"/>
      <c r="F948" s="67"/>
      <c r="G948" s="67"/>
      <c r="H948" s="67"/>
      <c r="I948" s="145" t="e">
        <f t="shared" si="50"/>
        <v>#DIV/0!</v>
      </c>
      <c r="J948" s="145" t="e">
        <f t="shared" si="51"/>
        <v>#DIV/0!</v>
      </c>
    </row>
    <row r="949" spans="1:10" ht="15" customHeight="1">
      <c r="A949" s="85"/>
      <c r="B949" s="85"/>
      <c r="C949" s="85">
        <v>4224</v>
      </c>
      <c r="D949" s="67" t="s">
        <v>1310</v>
      </c>
      <c r="E949" s="67"/>
      <c r="F949" s="67"/>
      <c r="G949" s="67"/>
      <c r="H949" s="67"/>
      <c r="I949" s="145" t="e">
        <f t="shared" si="50"/>
        <v>#DIV/0!</v>
      </c>
      <c r="J949" s="145" t="e">
        <f t="shared" si="51"/>
        <v>#DIV/0!</v>
      </c>
    </row>
    <row r="950" spans="1:10" ht="15" customHeight="1">
      <c r="A950" s="85"/>
      <c r="B950" s="85"/>
      <c r="C950" s="85">
        <v>4262</v>
      </c>
      <c r="D950" s="67" t="s">
        <v>1409</v>
      </c>
      <c r="E950" s="67"/>
      <c r="F950" s="67"/>
      <c r="G950" s="67"/>
      <c r="H950" s="67"/>
      <c r="I950" s="145" t="e">
        <f t="shared" si="50"/>
        <v>#DIV/0!</v>
      </c>
      <c r="J950" s="145" t="e">
        <f t="shared" si="51"/>
        <v>#DIV/0!</v>
      </c>
    </row>
    <row r="951" spans="1:10" ht="15" customHeight="1">
      <c r="A951" s="285" t="s">
        <v>1504</v>
      </c>
      <c r="B951" s="286"/>
      <c r="C951" s="286"/>
      <c r="D951" s="287"/>
      <c r="E951" s="164">
        <f>E952</f>
        <v>14243.73</v>
      </c>
      <c r="F951" s="164">
        <f>F953+F982</f>
        <v>0</v>
      </c>
      <c r="G951" s="164">
        <f>G953+G982</f>
        <v>0</v>
      </c>
      <c r="H951" s="164">
        <f>H953+H982</f>
        <v>0</v>
      </c>
      <c r="I951" s="165">
        <f t="shared" si="50"/>
        <v>0</v>
      </c>
      <c r="J951" s="165" t="e">
        <f t="shared" si="51"/>
        <v>#DIV/0!</v>
      </c>
    </row>
    <row r="952" spans="1:10" ht="15" customHeight="1">
      <c r="A952" s="285" t="s">
        <v>1679</v>
      </c>
      <c r="B952" s="286"/>
      <c r="C952" s="286"/>
      <c r="D952" s="287"/>
      <c r="E952" s="164">
        <f>E953+E981</f>
        <v>14243.73</v>
      </c>
      <c r="F952" s="164">
        <f>F953+F981</f>
        <v>0</v>
      </c>
      <c r="G952" s="164">
        <f>G953+G981</f>
        <v>0</v>
      </c>
      <c r="H952" s="164">
        <f>H953+H981</f>
        <v>0</v>
      </c>
      <c r="I952" s="165">
        <f t="shared" si="50"/>
        <v>0</v>
      </c>
      <c r="J952" s="165" t="e">
        <f t="shared" si="51"/>
        <v>#DIV/0!</v>
      </c>
    </row>
    <row r="953" spans="1:10" ht="15" customHeight="1">
      <c r="A953" s="101">
        <v>3</v>
      </c>
      <c r="B953" s="85"/>
      <c r="C953" s="41"/>
      <c r="D953" s="41" t="s">
        <v>1356</v>
      </c>
      <c r="E953" s="64">
        <f>E954+E958+E975+E977+E979</f>
        <v>7883.92</v>
      </c>
      <c r="F953" s="64">
        <f>F954+F958+F975+F977+F979</f>
        <v>0</v>
      </c>
      <c r="G953" s="64">
        <f>G954+G958+G975+G977+G979</f>
        <v>0</v>
      </c>
      <c r="H953" s="64">
        <f>H954+H958+H975+H977+H979</f>
        <v>0</v>
      </c>
      <c r="I953" s="138">
        <f t="shared" si="50"/>
        <v>0</v>
      </c>
      <c r="J953" s="138" t="e">
        <f t="shared" si="51"/>
        <v>#DIV/0!</v>
      </c>
    </row>
    <row r="954" spans="1:10" ht="15" customHeight="1">
      <c r="A954" s="85"/>
      <c r="B954" s="101">
        <v>31</v>
      </c>
      <c r="C954" s="41"/>
      <c r="D954" s="41" t="s">
        <v>1318</v>
      </c>
      <c r="E954" s="64">
        <f>SUM(E955:E957)</f>
        <v>5780.41</v>
      </c>
      <c r="F954" s="64">
        <f>SUM(F955:F957)</f>
        <v>0</v>
      </c>
      <c r="G954" s="64">
        <f>SUM(G955:G957)</f>
        <v>0</v>
      </c>
      <c r="H954" s="64">
        <f>SUM(H955:H957)</f>
        <v>0</v>
      </c>
      <c r="I954" s="138">
        <f t="shared" si="50"/>
        <v>0</v>
      </c>
      <c r="J954" s="138" t="e">
        <f t="shared" si="51"/>
        <v>#DIV/0!</v>
      </c>
    </row>
    <row r="955" spans="1:10" ht="15" customHeight="1">
      <c r="A955" s="85"/>
      <c r="B955" s="85"/>
      <c r="C955" s="85">
        <v>3111</v>
      </c>
      <c r="D955" s="67" t="s">
        <v>1395</v>
      </c>
      <c r="E955" s="67">
        <v>4961.71</v>
      </c>
      <c r="F955" s="67"/>
      <c r="G955" s="67"/>
      <c r="H955" s="67"/>
      <c r="I955" s="145">
        <f t="shared" si="50"/>
        <v>0</v>
      </c>
      <c r="J955" s="145" t="e">
        <f t="shared" si="51"/>
        <v>#DIV/0!</v>
      </c>
    </row>
    <row r="956" spans="1:10" ht="15" customHeight="1">
      <c r="A956" s="85"/>
      <c r="B956" s="85"/>
      <c r="C956" s="85">
        <v>3121</v>
      </c>
      <c r="D956" s="67" t="s">
        <v>1293</v>
      </c>
      <c r="E956" s="67"/>
      <c r="F956" s="67"/>
      <c r="G956" s="67"/>
      <c r="H956" s="67"/>
      <c r="I956" s="145" t="e">
        <f t="shared" si="50"/>
        <v>#DIV/0!</v>
      </c>
      <c r="J956" s="145" t="e">
        <f t="shared" si="51"/>
        <v>#DIV/0!</v>
      </c>
    </row>
    <row r="957" spans="1:10" ht="15" customHeight="1">
      <c r="A957" s="85"/>
      <c r="B957" s="85"/>
      <c r="C957" s="85">
        <v>3132</v>
      </c>
      <c r="D957" s="67" t="s">
        <v>1354</v>
      </c>
      <c r="E957" s="67">
        <v>818.7</v>
      </c>
      <c r="F957" s="67"/>
      <c r="G957" s="67"/>
      <c r="H957" s="67"/>
      <c r="I957" s="145">
        <f t="shared" si="50"/>
        <v>0</v>
      </c>
      <c r="J957" s="145" t="e">
        <f t="shared" si="51"/>
        <v>#DIV/0!</v>
      </c>
    </row>
    <row r="958" spans="1:10" ht="15" customHeight="1">
      <c r="A958" s="85"/>
      <c r="B958" s="101">
        <v>32</v>
      </c>
      <c r="C958" s="85"/>
      <c r="D958" s="101" t="s">
        <v>1321</v>
      </c>
      <c r="E958" s="102">
        <f>SUM(E959:E974)</f>
        <v>315.3</v>
      </c>
      <c r="F958" s="102">
        <f>SUM(F959:F974)</f>
        <v>0</v>
      </c>
      <c r="G958" s="102">
        <f>SUM(G959:G974)</f>
        <v>0</v>
      </c>
      <c r="H958" s="102">
        <f>SUM(H959:H974)</f>
        <v>0</v>
      </c>
      <c r="I958" s="145">
        <f t="shared" si="50"/>
        <v>0</v>
      </c>
      <c r="J958" s="145" t="e">
        <f t="shared" si="51"/>
        <v>#DIV/0!</v>
      </c>
    </row>
    <row r="959" spans="1:10" ht="15" customHeight="1">
      <c r="A959" s="85"/>
      <c r="B959" s="85"/>
      <c r="C959" s="85">
        <v>3211</v>
      </c>
      <c r="D959" s="67" t="s">
        <v>1264</v>
      </c>
      <c r="E959" s="67"/>
      <c r="F959" s="67"/>
      <c r="G959" s="67"/>
      <c r="H959" s="67"/>
      <c r="I959" s="145" t="e">
        <f t="shared" si="50"/>
        <v>#DIV/0!</v>
      </c>
      <c r="J959" s="145" t="e">
        <f t="shared" si="51"/>
        <v>#DIV/0!</v>
      </c>
    </row>
    <row r="960" spans="1:10" ht="15" customHeight="1">
      <c r="A960" s="85"/>
      <c r="B960" s="85"/>
      <c r="C960" s="85">
        <v>3212</v>
      </c>
      <c r="D960" s="67" t="s">
        <v>1265</v>
      </c>
      <c r="E960" s="67"/>
      <c r="F960" s="67"/>
      <c r="G960" s="67"/>
      <c r="H960" s="67"/>
      <c r="I960" s="145" t="e">
        <f t="shared" si="50"/>
        <v>#DIV/0!</v>
      </c>
      <c r="J960" s="145" t="e">
        <f t="shared" si="51"/>
        <v>#DIV/0!</v>
      </c>
    </row>
    <row r="961" spans="1:10" ht="15" customHeight="1">
      <c r="A961" s="85"/>
      <c r="B961" s="85"/>
      <c r="C961" s="85">
        <v>3213</v>
      </c>
      <c r="D961" s="67" t="s">
        <v>1266</v>
      </c>
      <c r="E961" s="67">
        <v>22.8</v>
      </c>
      <c r="F961" s="67"/>
      <c r="G961" s="67"/>
      <c r="H961" s="67"/>
      <c r="I961" s="145">
        <f t="shared" si="50"/>
        <v>0</v>
      </c>
      <c r="J961" s="145" t="e">
        <f t="shared" si="51"/>
        <v>#DIV/0!</v>
      </c>
    </row>
    <row r="962" spans="1:10" ht="15" customHeight="1">
      <c r="A962" s="85"/>
      <c r="B962" s="85"/>
      <c r="C962" s="85">
        <v>3221</v>
      </c>
      <c r="D962" s="67" t="s">
        <v>1267</v>
      </c>
      <c r="E962" s="67"/>
      <c r="F962" s="67"/>
      <c r="G962" s="67"/>
      <c r="H962" s="67"/>
      <c r="I962" s="145" t="e">
        <f t="shared" si="50"/>
        <v>#DIV/0!</v>
      </c>
      <c r="J962" s="145" t="e">
        <f t="shared" si="51"/>
        <v>#DIV/0!</v>
      </c>
    </row>
    <row r="963" spans="1:10" ht="15" customHeight="1">
      <c r="A963" s="85"/>
      <c r="B963" s="85"/>
      <c r="C963" s="85">
        <v>3222</v>
      </c>
      <c r="D963" s="67" t="s">
        <v>1566</v>
      </c>
      <c r="E963" s="67"/>
      <c r="F963" s="67"/>
      <c r="G963" s="67"/>
      <c r="H963" s="67"/>
      <c r="I963" s="145" t="e">
        <f t="shared" si="50"/>
        <v>#DIV/0!</v>
      </c>
      <c r="J963" s="145" t="e">
        <f t="shared" si="51"/>
        <v>#DIV/0!</v>
      </c>
    </row>
    <row r="964" spans="1:10" ht="15" customHeight="1">
      <c r="A964" s="85"/>
      <c r="B964" s="85"/>
      <c r="C964" s="85">
        <v>3223</v>
      </c>
      <c r="D964" s="67" t="s">
        <v>1269</v>
      </c>
      <c r="E964" s="67"/>
      <c r="F964" s="67"/>
      <c r="G964" s="67"/>
      <c r="H964" s="67"/>
      <c r="I964" s="145" t="e">
        <f t="shared" si="50"/>
        <v>#DIV/0!</v>
      </c>
      <c r="J964" s="145" t="e">
        <f t="shared" si="51"/>
        <v>#DIV/0!</v>
      </c>
    </row>
    <row r="965" spans="1:10" ht="15" customHeight="1">
      <c r="A965" s="85"/>
      <c r="B965" s="85"/>
      <c r="C965" s="85">
        <v>3224</v>
      </c>
      <c r="D965" s="67" t="s">
        <v>1411</v>
      </c>
      <c r="E965" s="67"/>
      <c r="F965" s="67"/>
      <c r="G965" s="67"/>
      <c r="H965" s="67"/>
      <c r="I965" s="145" t="e">
        <f t="shared" si="50"/>
        <v>#DIV/0!</v>
      </c>
      <c r="J965" s="145" t="e">
        <f t="shared" si="51"/>
        <v>#DIV/0!</v>
      </c>
    </row>
    <row r="966" spans="1:10" ht="15" customHeight="1">
      <c r="A966" s="85"/>
      <c r="B966" s="85"/>
      <c r="C966" s="85">
        <v>3231</v>
      </c>
      <c r="D966" s="67" t="s">
        <v>1272</v>
      </c>
      <c r="E966" s="67"/>
      <c r="F966" s="67"/>
      <c r="G966" s="67"/>
      <c r="H966" s="67"/>
      <c r="I966" s="145" t="e">
        <f t="shared" ref="I966:I1004" si="52">H966/E966*100</f>
        <v>#DIV/0!</v>
      </c>
      <c r="J966" s="145" t="e">
        <f t="shared" ref="J966:J1004" si="53">H966/G966*100</f>
        <v>#DIV/0!</v>
      </c>
    </row>
    <row r="967" spans="1:10" ht="15" customHeight="1">
      <c r="A967" s="85"/>
      <c r="B967" s="85"/>
      <c r="C967" s="85">
        <v>3232</v>
      </c>
      <c r="D967" s="67" t="s">
        <v>1273</v>
      </c>
      <c r="E967" s="67"/>
      <c r="F967" s="67"/>
      <c r="G967" s="67"/>
      <c r="H967" s="67"/>
      <c r="I967" s="145" t="e">
        <f t="shared" si="52"/>
        <v>#DIV/0!</v>
      </c>
      <c r="J967" s="145" t="e">
        <f t="shared" si="53"/>
        <v>#DIV/0!</v>
      </c>
    </row>
    <row r="968" spans="1:10" ht="15" customHeight="1">
      <c r="A968" s="85"/>
      <c r="B968" s="85"/>
      <c r="C968" s="85">
        <v>3233</v>
      </c>
      <c r="D968" s="67" t="s">
        <v>1274</v>
      </c>
      <c r="E968" s="67">
        <v>292.5</v>
      </c>
      <c r="F968" s="67"/>
      <c r="G968" s="67"/>
      <c r="H968" s="67"/>
      <c r="I968" s="145">
        <f t="shared" si="52"/>
        <v>0</v>
      </c>
      <c r="J968" s="145" t="e">
        <f t="shared" si="53"/>
        <v>#DIV/0!</v>
      </c>
    </row>
    <row r="969" spans="1:10" ht="15" customHeight="1">
      <c r="A969" s="85"/>
      <c r="B969" s="85"/>
      <c r="C969" s="85">
        <v>3234</v>
      </c>
      <c r="D969" s="67" t="s">
        <v>1275</v>
      </c>
      <c r="E969" s="67"/>
      <c r="F969" s="67"/>
      <c r="G969" s="67"/>
      <c r="H969" s="67"/>
      <c r="I969" s="145" t="e">
        <f t="shared" si="52"/>
        <v>#DIV/0!</v>
      </c>
      <c r="J969" s="145" t="e">
        <f t="shared" si="53"/>
        <v>#DIV/0!</v>
      </c>
    </row>
    <row r="970" spans="1:10" ht="15" customHeight="1">
      <c r="A970" s="85"/>
      <c r="B970" s="85"/>
      <c r="C970" s="85">
        <v>3235</v>
      </c>
      <c r="D970" s="67" t="s">
        <v>1276</v>
      </c>
      <c r="E970" s="67"/>
      <c r="F970" s="67"/>
      <c r="G970" s="67"/>
      <c r="H970" s="67"/>
      <c r="I970" s="145" t="e">
        <f t="shared" si="52"/>
        <v>#DIV/0!</v>
      </c>
      <c r="J970" s="145" t="e">
        <f t="shared" si="53"/>
        <v>#DIV/0!</v>
      </c>
    </row>
    <row r="971" spans="1:10" ht="15" customHeight="1">
      <c r="A971" s="85"/>
      <c r="B971" s="85"/>
      <c r="C971" s="85">
        <v>3237</v>
      </c>
      <c r="D971" s="67" t="s">
        <v>1278</v>
      </c>
      <c r="E971" s="67"/>
      <c r="F971" s="67"/>
      <c r="G971" s="67"/>
      <c r="H971" s="67"/>
      <c r="I971" s="145" t="e">
        <f t="shared" si="52"/>
        <v>#DIV/0!</v>
      </c>
      <c r="J971" s="145" t="e">
        <f t="shared" si="53"/>
        <v>#DIV/0!</v>
      </c>
    </row>
    <row r="972" spans="1:10" ht="15" customHeight="1">
      <c r="A972" s="85"/>
      <c r="B972" s="85"/>
      <c r="C972" s="85">
        <v>3238</v>
      </c>
      <c r="D972" s="67" t="s">
        <v>1279</v>
      </c>
      <c r="E972" s="67"/>
      <c r="F972" s="67"/>
      <c r="G972" s="67"/>
      <c r="H972" s="67"/>
      <c r="I972" s="145" t="e">
        <f t="shared" si="52"/>
        <v>#DIV/0!</v>
      </c>
      <c r="J972" s="145" t="e">
        <f t="shared" si="53"/>
        <v>#DIV/0!</v>
      </c>
    </row>
    <row r="973" spans="1:10" ht="15" customHeight="1">
      <c r="A973" s="85"/>
      <c r="B973" s="85"/>
      <c r="C973" s="85">
        <v>3239</v>
      </c>
      <c r="D973" s="67" t="s">
        <v>1280</v>
      </c>
      <c r="E973" s="67"/>
      <c r="F973" s="67"/>
      <c r="G973" s="67"/>
      <c r="H973" s="67"/>
      <c r="I973" s="145" t="e">
        <f t="shared" si="52"/>
        <v>#DIV/0!</v>
      </c>
      <c r="J973" s="145" t="e">
        <f t="shared" si="53"/>
        <v>#DIV/0!</v>
      </c>
    </row>
    <row r="974" spans="1:10" ht="15" customHeight="1">
      <c r="A974" s="85"/>
      <c r="B974" s="85"/>
      <c r="C974" s="85">
        <v>3293</v>
      </c>
      <c r="D974" s="67" t="s">
        <v>1297</v>
      </c>
      <c r="E974" s="67"/>
      <c r="F974" s="67"/>
      <c r="G974" s="67"/>
      <c r="H974" s="67"/>
      <c r="I974" s="145" t="e">
        <f t="shared" si="52"/>
        <v>#DIV/0!</v>
      </c>
      <c r="J974" s="145" t="e">
        <f t="shared" si="53"/>
        <v>#DIV/0!</v>
      </c>
    </row>
    <row r="975" spans="1:10" ht="15" customHeight="1">
      <c r="A975" s="85"/>
      <c r="B975" s="101">
        <v>35</v>
      </c>
      <c r="C975" s="85"/>
      <c r="D975" s="101" t="s">
        <v>1549</v>
      </c>
      <c r="E975" s="102">
        <f>E976</f>
        <v>1788.21</v>
      </c>
      <c r="F975" s="102">
        <f>F976</f>
        <v>0</v>
      </c>
      <c r="G975" s="102">
        <f>G976</f>
        <v>0</v>
      </c>
      <c r="H975" s="102">
        <f>H976</f>
        <v>0</v>
      </c>
      <c r="I975" s="145">
        <f t="shared" si="52"/>
        <v>0</v>
      </c>
      <c r="J975" s="145" t="e">
        <f t="shared" si="53"/>
        <v>#DIV/0!</v>
      </c>
    </row>
    <row r="976" spans="1:10" ht="15" customHeight="1">
      <c r="A976" s="85"/>
      <c r="B976" s="85"/>
      <c r="C976" s="85">
        <v>3531</v>
      </c>
      <c r="D976" s="67" t="s">
        <v>1527</v>
      </c>
      <c r="E976" s="67">
        <v>1788.21</v>
      </c>
      <c r="F976" s="67"/>
      <c r="G976" s="67"/>
      <c r="H976" s="67"/>
      <c r="I976" s="145">
        <f t="shared" si="52"/>
        <v>0</v>
      </c>
      <c r="J976" s="145" t="e">
        <f t="shared" si="53"/>
        <v>#DIV/0!</v>
      </c>
    </row>
    <row r="977" spans="1:10" ht="15" customHeight="1">
      <c r="A977" s="85"/>
      <c r="B977" s="101">
        <v>36</v>
      </c>
      <c r="C977" s="85"/>
      <c r="D977" s="101" t="s">
        <v>1389</v>
      </c>
      <c r="E977" s="102">
        <f>E978</f>
        <v>0</v>
      </c>
      <c r="F977" s="102">
        <f>F978</f>
        <v>0</v>
      </c>
      <c r="G977" s="102">
        <f>G978</f>
        <v>0</v>
      </c>
      <c r="H977" s="102">
        <f>H978</f>
        <v>0</v>
      </c>
      <c r="I977" s="145" t="e">
        <f t="shared" si="52"/>
        <v>#DIV/0!</v>
      </c>
      <c r="J977" s="145" t="e">
        <f t="shared" si="53"/>
        <v>#DIV/0!</v>
      </c>
    </row>
    <row r="978" spans="1:10" ht="15" customHeight="1">
      <c r="A978" s="85"/>
      <c r="B978" s="85"/>
      <c r="C978" s="85">
        <v>3691</v>
      </c>
      <c r="D978" s="67" t="s">
        <v>1414</v>
      </c>
      <c r="E978" s="67"/>
      <c r="F978" s="67"/>
      <c r="G978" s="67"/>
      <c r="H978" s="67"/>
      <c r="I978" s="145" t="e">
        <f t="shared" si="52"/>
        <v>#DIV/0!</v>
      </c>
      <c r="J978" s="145" t="e">
        <f t="shared" si="53"/>
        <v>#DIV/0!</v>
      </c>
    </row>
    <row r="979" spans="1:10" ht="15" customHeight="1">
      <c r="A979" s="85"/>
      <c r="B979" s="101">
        <v>38</v>
      </c>
      <c r="C979" s="85"/>
      <c r="D979" s="101" t="s">
        <v>1350</v>
      </c>
      <c r="E979" s="102">
        <f>E980</f>
        <v>0</v>
      </c>
      <c r="F979" s="102">
        <f>F980</f>
        <v>0</v>
      </c>
      <c r="G979" s="102">
        <f>G980</f>
        <v>0</v>
      </c>
      <c r="H979" s="102">
        <f>H980</f>
        <v>0</v>
      </c>
      <c r="I979" s="145" t="e">
        <f t="shared" si="52"/>
        <v>#DIV/0!</v>
      </c>
      <c r="J979" s="145" t="e">
        <f t="shared" si="53"/>
        <v>#DIV/0!</v>
      </c>
    </row>
    <row r="980" spans="1:10" ht="15" customHeight="1">
      <c r="A980" s="85"/>
      <c r="B980" s="85"/>
      <c r="C980" s="85">
        <v>3813</v>
      </c>
      <c r="D980" s="67" t="s">
        <v>1529</v>
      </c>
      <c r="E980" s="67"/>
      <c r="F980" s="67"/>
      <c r="G980" s="67"/>
      <c r="H980" s="67"/>
      <c r="I980" s="145" t="e">
        <f t="shared" si="52"/>
        <v>#DIV/0!</v>
      </c>
      <c r="J980" s="145" t="e">
        <f t="shared" si="53"/>
        <v>#DIV/0!</v>
      </c>
    </row>
    <row r="981" spans="1:10" ht="15" customHeight="1">
      <c r="A981" s="101">
        <v>4</v>
      </c>
      <c r="B981" s="85"/>
      <c r="C981" s="85"/>
      <c r="D981" s="101" t="s">
        <v>1343</v>
      </c>
      <c r="E981" s="102">
        <f>E982</f>
        <v>6359.8099999999995</v>
      </c>
      <c r="F981" s="102">
        <f>F982</f>
        <v>0</v>
      </c>
      <c r="G981" s="102">
        <f>G982</f>
        <v>0</v>
      </c>
      <c r="H981" s="102">
        <f>H982</f>
        <v>0</v>
      </c>
      <c r="I981" s="145">
        <f t="shared" si="52"/>
        <v>0</v>
      </c>
      <c r="J981" s="145" t="e">
        <f t="shared" si="53"/>
        <v>#DIV/0!</v>
      </c>
    </row>
    <row r="982" spans="1:10" ht="15" customHeight="1">
      <c r="A982" s="85"/>
      <c r="B982" s="101">
        <v>42</v>
      </c>
      <c r="C982" s="85"/>
      <c r="D982" s="101" t="s">
        <v>1344</v>
      </c>
      <c r="E982" s="102">
        <f>SUM(E983:E985)</f>
        <v>6359.8099999999995</v>
      </c>
      <c r="F982" s="102">
        <f>SUM(F983:F985)</f>
        <v>0</v>
      </c>
      <c r="G982" s="102">
        <f>SUM(G983:G985)</f>
        <v>0</v>
      </c>
      <c r="H982" s="102">
        <f>SUM(H983:H985)</f>
        <v>0</v>
      </c>
      <c r="I982" s="145">
        <f t="shared" si="52"/>
        <v>0</v>
      </c>
      <c r="J982" s="145" t="e">
        <f t="shared" si="53"/>
        <v>#DIV/0!</v>
      </c>
    </row>
    <row r="983" spans="1:10" ht="15" customHeight="1">
      <c r="A983" s="85"/>
      <c r="B983" s="85"/>
      <c r="C983" s="85">
        <v>4221</v>
      </c>
      <c r="D983" s="67" t="s">
        <v>1287</v>
      </c>
      <c r="E983" s="67"/>
      <c r="F983" s="67"/>
      <c r="G983" s="67"/>
      <c r="H983" s="67"/>
      <c r="I983" s="145" t="e">
        <f t="shared" si="52"/>
        <v>#DIV/0!</v>
      </c>
      <c r="J983" s="145" t="e">
        <f t="shared" si="53"/>
        <v>#DIV/0!</v>
      </c>
    </row>
    <row r="984" spans="1:10" ht="15" customHeight="1">
      <c r="A984" s="85"/>
      <c r="B984" s="85"/>
      <c r="C984" s="85">
        <v>4224</v>
      </c>
      <c r="D984" s="67" t="s">
        <v>1310</v>
      </c>
      <c r="E984" s="67">
        <v>3573.56</v>
      </c>
      <c r="F984" s="67"/>
      <c r="G984" s="67"/>
      <c r="H984" s="67"/>
      <c r="I984" s="145">
        <f t="shared" si="52"/>
        <v>0</v>
      </c>
      <c r="J984" s="145" t="e">
        <f t="shared" si="53"/>
        <v>#DIV/0!</v>
      </c>
    </row>
    <row r="985" spans="1:10" ht="15" customHeight="1">
      <c r="A985" s="85"/>
      <c r="B985" s="85"/>
      <c r="C985" s="85">
        <v>4262</v>
      </c>
      <c r="D985" s="67" t="s">
        <v>1409</v>
      </c>
      <c r="E985" s="67">
        <v>2786.25</v>
      </c>
      <c r="F985" s="67"/>
      <c r="G985" s="67"/>
      <c r="H985" s="67"/>
      <c r="I985" s="145">
        <f t="shared" si="52"/>
        <v>0</v>
      </c>
      <c r="J985" s="145" t="e">
        <f t="shared" si="53"/>
        <v>#DIV/0!</v>
      </c>
    </row>
    <row r="986" spans="1:10" ht="15" customHeight="1">
      <c r="A986" s="285" t="s">
        <v>1719</v>
      </c>
      <c r="B986" s="286"/>
      <c r="C986" s="286"/>
      <c r="D986" s="287"/>
      <c r="E986" s="164">
        <f>E987</f>
        <v>0</v>
      </c>
      <c r="F986" s="164">
        <f t="shared" ref="F986:H986" si="54">F987</f>
        <v>0</v>
      </c>
      <c r="G986" s="164">
        <f t="shared" si="54"/>
        <v>7455</v>
      </c>
      <c r="H986" s="164">
        <f t="shared" si="54"/>
        <v>26449.829999999998</v>
      </c>
      <c r="I986" s="165" t="e">
        <f t="shared" si="52"/>
        <v>#DIV/0!</v>
      </c>
      <c r="J986" s="165">
        <f t="shared" si="53"/>
        <v>354.7931589537223</v>
      </c>
    </row>
    <row r="987" spans="1:10" ht="36.6" customHeight="1">
      <c r="A987" s="291" t="s">
        <v>1732</v>
      </c>
      <c r="B987" s="292"/>
      <c r="C987" s="292"/>
      <c r="D987" s="293"/>
      <c r="E987" s="164">
        <f>E988+E1002</f>
        <v>0</v>
      </c>
      <c r="F987" s="164">
        <f>F988+F1002</f>
        <v>0</v>
      </c>
      <c r="G987" s="164">
        <f>G988+G1002</f>
        <v>7455</v>
      </c>
      <c r="H987" s="64">
        <f>H988+H1002</f>
        <v>26449.829999999998</v>
      </c>
      <c r="I987" s="165" t="e">
        <f t="shared" si="52"/>
        <v>#DIV/0!</v>
      </c>
      <c r="J987" s="165">
        <f t="shared" si="53"/>
        <v>354.7931589537223</v>
      </c>
    </row>
    <row r="988" spans="1:10" ht="15" customHeight="1">
      <c r="A988" s="101">
        <v>3</v>
      </c>
      <c r="B988" s="85"/>
      <c r="C988" s="41"/>
      <c r="D988" s="41" t="s">
        <v>1356</v>
      </c>
      <c r="E988" s="64">
        <f>E989+E993+E1000</f>
        <v>0</v>
      </c>
      <c r="F988" s="64">
        <f t="shared" ref="F988:H988" si="55">F989+F993+F1000</f>
        <v>0</v>
      </c>
      <c r="G988" s="64">
        <f t="shared" si="55"/>
        <v>6855</v>
      </c>
      <c r="H988" s="64">
        <f t="shared" si="55"/>
        <v>14919.829999999998</v>
      </c>
      <c r="I988" s="138" t="e">
        <f t="shared" si="52"/>
        <v>#DIV/0!</v>
      </c>
      <c r="J988" s="138">
        <f t="shared" si="53"/>
        <v>217.64886943836612</v>
      </c>
    </row>
    <row r="989" spans="1:10" ht="15" customHeight="1">
      <c r="A989" s="85"/>
      <c r="B989" s="101">
        <v>31</v>
      </c>
      <c r="C989" s="41"/>
      <c r="D989" s="41" t="s">
        <v>1318</v>
      </c>
      <c r="E989" s="64">
        <f>SUM(E990:E992)</f>
        <v>0</v>
      </c>
      <c r="F989" s="64">
        <f>SUM(F990:F992)</f>
        <v>0</v>
      </c>
      <c r="G989" s="64">
        <f>SUM(G990:G992)</f>
        <v>6755</v>
      </c>
      <c r="H989" s="64">
        <f>SUM(H990:H992)</f>
        <v>8169.3099999999995</v>
      </c>
      <c r="I989" s="138" t="e">
        <f t="shared" si="52"/>
        <v>#DIV/0!</v>
      </c>
      <c r="J989" s="138">
        <f t="shared" si="53"/>
        <v>120.93723168023685</v>
      </c>
    </row>
    <row r="990" spans="1:10" ht="15" customHeight="1">
      <c r="A990" s="85"/>
      <c r="B990" s="85"/>
      <c r="C990" s="85">
        <v>3111</v>
      </c>
      <c r="D990" s="67" t="s">
        <v>1395</v>
      </c>
      <c r="E990" s="67"/>
      <c r="F990" s="67"/>
      <c r="G990" s="67">
        <v>5800</v>
      </c>
      <c r="H990" s="67">
        <v>7012.28</v>
      </c>
      <c r="I990" s="145" t="e">
        <f t="shared" si="52"/>
        <v>#DIV/0!</v>
      </c>
      <c r="J990" s="145">
        <f t="shared" si="53"/>
        <v>120.90137931034481</v>
      </c>
    </row>
    <row r="991" spans="1:10" ht="15" customHeight="1">
      <c r="A991" s="85"/>
      <c r="B991" s="85"/>
      <c r="C991" s="85">
        <v>3121</v>
      </c>
      <c r="D991" s="67" t="s">
        <v>1293</v>
      </c>
      <c r="E991" s="67"/>
      <c r="F991" s="67"/>
      <c r="G991" s="67"/>
      <c r="H991" s="67"/>
      <c r="I991" s="145" t="e">
        <f t="shared" si="52"/>
        <v>#DIV/0!</v>
      </c>
      <c r="J991" s="145" t="e">
        <f t="shared" si="53"/>
        <v>#DIV/0!</v>
      </c>
    </row>
    <row r="992" spans="1:10" ht="15" customHeight="1">
      <c r="A992" s="85"/>
      <c r="B992" s="85"/>
      <c r="C992" s="85">
        <v>3132</v>
      </c>
      <c r="D992" s="67" t="s">
        <v>1354</v>
      </c>
      <c r="E992" s="67"/>
      <c r="F992" s="67"/>
      <c r="G992" s="67">
        <v>955</v>
      </c>
      <c r="H992" s="67">
        <v>1157.03</v>
      </c>
      <c r="I992" s="145" t="e">
        <f t="shared" si="52"/>
        <v>#DIV/0!</v>
      </c>
      <c r="J992" s="145">
        <f t="shared" si="53"/>
        <v>121.15497382198951</v>
      </c>
    </row>
    <row r="993" spans="1:10" ht="15" customHeight="1">
      <c r="A993" s="85"/>
      <c r="B993" s="101">
        <v>32</v>
      </c>
      <c r="C993" s="85"/>
      <c r="D993" s="101" t="s">
        <v>1321</v>
      </c>
      <c r="E993" s="64">
        <f>SUM(E994:E999)</f>
        <v>0</v>
      </c>
      <c r="F993" s="64">
        <f t="shared" ref="F993:H993" si="56">SUM(F994:F999)</f>
        <v>0</v>
      </c>
      <c r="G993" s="64">
        <f t="shared" si="56"/>
        <v>100</v>
      </c>
      <c r="H993" s="64">
        <f t="shared" si="56"/>
        <v>5377.23</v>
      </c>
      <c r="I993" s="145" t="e">
        <f t="shared" si="52"/>
        <v>#DIV/0!</v>
      </c>
      <c r="J993" s="145">
        <f t="shared" si="53"/>
        <v>5377.23</v>
      </c>
    </row>
    <row r="994" spans="1:10" ht="15" customHeight="1">
      <c r="A994" s="85"/>
      <c r="B994" s="85"/>
      <c r="C994" s="85">
        <v>3211</v>
      </c>
      <c r="D994" s="67" t="s">
        <v>1264</v>
      </c>
      <c r="E994" s="67"/>
      <c r="F994" s="67"/>
      <c r="G994" s="67">
        <v>0</v>
      </c>
      <c r="H994" s="67"/>
      <c r="I994" s="145" t="e">
        <f t="shared" si="52"/>
        <v>#DIV/0!</v>
      </c>
      <c r="J994" s="145" t="e">
        <f t="shared" si="53"/>
        <v>#DIV/0!</v>
      </c>
    </row>
    <row r="995" spans="1:10" ht="15" customHeight="1">
      <c r="A995" s="85"/>
      <c r="B995" s="85"/>
      <c r="C995" s="85">
        <v>3212</v>
      </c>
      <c r="D995" s="67" t="s">
        <v>1265</v>
      </c>
      <c r="E995" s="67"/>
      <c r="F995" s="67">
        <v>0</v>
      </c>
      <c r="G995" s="67">
        <v>0</v>
      </c>
      <c r="H995" s="67"/>
      <c r="I995" s="145" t="e">
        <f t="shared" si="52"/>
        <v>#DIV/0!</v>
      </c>
      <c r="J995" s="145" t="e">
        <f t="shared" si="53"/>
        <v>#DIV/0!</v>
      </c>
    </row>
    <row r="996" spans="1:10" ht="15" customHeight="1">
      <c r="A996" s="85"/>
      <c r="B996" s="85"/>
      <c r="C996" s="85">
        <v>3213</v>
      </c>
      <c r="D996" s="67" t="s">
        <v>1266</v>
      </c>
      <c r="E996" s="67"/>
      <c r="F996" s="67">
        <v>0</v>
      </c>
      <c r="G996" s="67">
        <v>0</v>
      </c>
      <c r="H996" s="67"/>
      <c r="I996" s="145" t="e">
        <f t="shared" si="52"/>
        <v>#DIV/0!</v>
      </c>
      <c r="J996" s="145" t="e">
        <f t="shared" si="53"/>
        <v>#DIV/0!</v>
      </c>
    </row>
    <row r="997" spans="1:10" ht="15" customHeight="1">
      <c r="A997" s="85"/>
      <c r="B997" s="85"/>
      <c r="C997" s="85">
        <v>3221</v>
      </c>
      <c r="D997" s="67" t="s">
        <v>1267</v>
      </c>
      <c r="E997" s="67"/>
      <c r="F997" s="67">
        <v>0</v>
      </c>
      <c r="G997" s="67">
        <v>0</v>
      </c>
      <c r="H997" s="67"/>
      <c r="I997" s="145" t="e">
        <f t="shared" si="52"/>
        <v>#DIV/0!</v>
      </c>
      <c r="J997" s="145" t="e">
        <f t="shared" si="53"/>
        <v>#DIV/0!</v>
      </c>
    </row>
    <row r="998" spans="1:10" ht="15" customHeight="1">
      <c r="A998" s="85"/>
      <c r="B998" s="85"/>
      <c r="C998" s="85">
        <v>3224</v>
      </c>
      <c r="D998" s="67" t="s">
        <v>1270</v>
      </c>
      <c r="E998" s="67"/>
      <c r="F998" s="67"/>
      <c r="G998" s="67">
        <v>0</v>
      </c>
      <c r="H998" s="67">
        <v>230.5</v>
      </c>
      <c r="I998" s="145" t="e">
        <f t="shared" si="52"/>
        <v>#DIV/0!</v>
      </c>
      <c r="J998" s="145" t="e">
        <f t="shared" si="53"/>
        <v>#DIV/0!</v>
      </c>
    </row>
    <row r="999" spans="1:10" ht="15" customHeight="1">
      <c r="A999" s="85"/>
      <c r="B999" s="85"/>
      <c r="C999" s="85">
        <v>3237</v>
      </c>
      <c r="D999" s="143" t="s">
        <v>1278</v>
      </c>
      <c r="E999" s="67"/>
      <c r="F999" s="67"/>
      <c r="G999" s="67">
        <v>100</v>
      </c>
      <c r="H999" s="67">
        <v>5146.7299999999996</v>
      </c>
      <c r="I999" s="145" t="e">
        <f t="shared" si="52"/>
        <v>#DIV/0!</v>
      </c>
      <c r="J999" s="145">
        <f t="shared" si="53"/>
        <v>5146.7299999999996</v>
      </c>
    </row>
    <row r="1000" spans="1:10" ht="15" customHeight="1">
      <c r="A1000" s="101"/>
      <c r="B1000" s="101">
        <v>35</v>
      </c>
      <c r="C1000" s="85"/>
      <c r="D1000" s="144" t="s">
        <v>1725</v>
      </c>
      <c r="E1000" s="102">
        <f>E1001</f>
        <v>0</v>
      </c>
      <c r="F1000" s="102">
        <f t="shared" ref="F1000:H1000" si="57">F1001</f>
        <v>0</v>
      </c>
      <c r="G1000" s="102">
        <f t="shared" si="57"/>
        <v>0</v>
      </c>
      <c r="H1000" s="102">
        <f t="shared" si="57"/>
        <v>1373.29</v>
      </c>
      <c r="I1000" s="145" t="e">
        <f t="shared" si="52"/>
        <v>#DIV/0!</v>
      </c>
      <c r="J1000" s="145" t="e">
        <f t="shared" si="53"/>
        <v>#DIV/0!</v>
      </c>
    </row>
    <row r="1001" spans="1:10" ht="15" customHeight="1">
      <c r="A1001" s="85"/>
      <c r="B1001" s="85"/>
      <c r="C1001" s="85">
        <v>3531</v>
      </c>
      <c r="D1001" s="143" t="s">
        <v>1527</v>
      </c>
      <c r="E1001" s="67"/>
      <c r="F1001" s="67"/>
      <c r="G1001" s="67"/>
      <c r="H1001" s="67">
        <v>1373.29</v>
      </c>
      <c r="I1001" s="145" t="e">
        <f t="shared" si="52"/>
        <v>#DIV/0!</v>
      </c>
      <c r="J1001" s="145" t="e">
        <f t="shared" si="53"/>
        <v>#DIV/0!</v>
      </c>
    </row>
    <row r="1002" spans="1:10" ht="15" customHeight="1">
      <c r="A1002" s="101">
        <v>4</v>
      </c>
      <c r="B1002" s="101"/>
      <c r="C1002" s="85"/>
      <c r="D1002" s="144" t="s">
        <v>1343</v>
      </c>
      <c r="E1002" s="102">
        <f>E1003</f>
        <v>0</v>
      </c>
      <c r="F1002" s="102">
        <f t="shared" ref="F1002:H1003" si="58">F1003</f>
        <v>0</v>
      </c>
      <c r="G1002" s="102">
        <f t="shared" si="58"/>
        <v>600</v>
      </c>
      <c r="H1002" s="102">
        <f t="shared" si="58"/>
        <v>11530</v>
      </c>
      <c r="I1002" s="145" t="e">
        <f t="shared" si="52"/>
        <v>#DIV/0!</v>
      </c>
      <c r="J1002" s="145">
        <f t="shared" si="53"/>
        <v>1921.6666666666665</v>
      </c>
    </row>
    <row r="1003" spans="1:10" ht="15" customHeight="1">
      <c r="A1003" s="101"/>
      <c r="B1003" s="101">
        <v>42</v>
      </c>
      <c r="C1003" s="85"/>
      <c r="D1003" s="144" t="s">
        <v>1344</v>
      </c>
      <c r="E1003" s="102">
        <f>E1004</f>
        <v>0</v>
      </c>
      <c r="F1003" s="102">
        <f t="shared" si="58"/>
        <v>0</v>
      </c>
      <c r="G1003" s="102">
        <f t="shared" si="58"/>
        <v>600</v>
      </c>
      <c r="H1003" s="102">
        <f t="shared" si="58"/>
        <v>11530</v>
      </c>
      <c r="I1003" s="145" t="e">
        <f t="shared" si="52"/>
        <v>#DIV/0!</v>
      </c>
      <c r="J1003" s="145">
        <f t="shared" si="53"/>
        <v>1921.6666666666665</v>
      </c>
    </row>
    <row r="1004" spans="1:10" ht="15" customHeight="1">
      <c r="A1004" s="85"/>
      <c r="B1004" s="85"/>
      <c r="C1004" s="85">
        <v>4221</v>
      </c>
      <c r="D1004" s="143" t="s">
        <v>1287</v>
      </c>
      <c r="E1004" s="67"/>
      <c r="F1004" s="67"/>
      <c r="G1004" s="67">
        <v>600</v>
      </c>
      <c r="H1004" s="67">
        <v>11530</v>
      </c>
      <c r="I1004" s="145" t="e">
        <f t="shared" si="52"/>
        <v>#DIV/0!</v>
      </c>
      <c r="J1004" s="145">
        <f t="shared" si="53"/>
        <v>1921.6666666666665</v>
      </c>
    </row>
  </sheetData>
  <mergeCells count="46">
    <mergeCell ref="A986:D986"/>
    <mergeCell ref="A556:D556"/>
    <mergeCell ref="A917:D917"/>
    <mergeCell ref="A952:D952"/>
    <mergeCell ref="A951:D951"/>
    <mergeCell ref="A842:D842"/>
    <mergeCell ref="A843:D843"/>
    <mergeCell ref="A916:D916"/>
    <mergeCell ref="A845:D845"/>
    <mergeCell ref="A846:D846"/>
    <mergeCell ref="A686:D686"/>
    <mergeCell ref="A714:D714"/>
    <mergeCell ref="A761:D761"/>
    <mergeCell ref="A774:D774"/>
    <mergeCell ref="A742:D742"/>
    <mergeCell ref="A770:D770"/>
    <mergeCell ref="A987:D987"/>
    <mergeCell ref="C1:J1"/>
    <mergeCell ref="A3:D3"/>
    <mergeCell ref="A5:D5"/>
    <mergeCell ref="A881:D881"/>
    <mergeCell ref="A880:D880"/>
    <mergeCell ref="A38:D38"/>
    <mergeCell ref="A47:C47"/>
    <mergeCell ref="A6:D6"/>
    <mergeCell ref="A7:D7"/>
    <mergeCell ref="A8:D8"/>
    <mergeCell ref="A10:D10"/>
    <mergeCell ref="A48:D48"/>
    <mergeCell ref="A658:D658"/>
    <mergeCell ref="A779:D779"/>
    <mergeCell ref="A844:D844"/>
    <mergeCell ref="A597:D597"/>
    <mergeCell ref="A611:D611"/>
    <mergeCell ref="A629:D629"/>
    <mergeCell ref="A644:D644"/>
    <mergeCell ref="A89:D89"/>
    <mergeCell ref="A120:D120"/>
    <mergeCell ref="A145:D145"/>
    <mergeCell ref="A170:D170"/>
    <mergeCell ref="A576:D576"/>
    <mergeCell ref="A539:D539"/>
    <mergeCell ref="A418:D418"/>
    <mergeCell ref="A442:D442"/>
    <mergeCell ref="A455:D455"/>
    <mergeCell ref="A531:D531"/>
  </mergeCells>
  <pageMargins left="0.7" right="0.7" top="0.75" bottom="0.75" header="0.3" footer="0.3"/>
  <pageSetup paperSize="9" scale="4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B7447-C5A8-47E7-9B5F-325B92363573}">
  <sheetPr>
    <pageSetUpPr fitToPage="1"/>
  </sheetPr>
  <dimension ref="A1:M21"/>
  <sheetViews>
    <sheetView zoomScale="90" zoomScaleNormal="90" workbookViewId="0">
      <selection activeCell="O16" sqref="O16"/>
    </sheetView>
  </sheetViews>
  <sheetFormatPr defaultRowHeight="14.4"/>
  <cols>
    <col min="1" max="1" width="3.33203125" customWidth="1"/>
    <col min="2" max="2" width="6.109375" customWidth="1"/>
    <col min="3" max="3" width="3.33203125" customWidth="1"/>
    <col min="4" max="4" width="25" customWidth="1"/>
    <col min="5" max="5" width="19.5546875" customWidth="1"/>
    <col min="6" max="6" width="28" style="21" customWidth="1"/>
    <col min="7" max="7" width="17.109375" style="21" customWidth="1"/>
    <col min="8" max="8" width="18.44140625" style="21" customWidth="1"/>
    <col min="9" max="9" width="26.5546875" style="21" customWidth="1"/>
    <col min="10" max="10" width="11.33203125" customWidth="1"/>
    <col min="11" max="11" width="12.21875" customWidth="1"/>
    <col min="12" max="13" width="21.33203125" customWidth="1"/>
    <col min="242" max="242" width="3.33203125" customWidth="1"/>
    <col min="243" max="243" width="6.109375" customWidth="1"/>
    <col min="244" max="244" width="3.33203125" customWidth="1"/>
    <col min="245" max="245" width="22" customWidth="1"/>
    <col min="246" max="246" width="5.109375" customWidth="1"/>
    <col min="247" max="247" width="4" customWidth="1"/>
    <col min="249" max="249" width="10" customWidth="1"/>
    <col min="250" max="250" width="2.44140625" customWidth="1"/>
    <col min="251" max="251" width="8" customWidth="1"/>
    <col min="252" max="252" width="12.33203125" customWidth="1"/>
    <col min="253" max="253" width="0.109375" customWidth="1"/>
    <col min="254" max="254" width="7.6640625" customWidth="1"/>
    <col min="255" max="255" width="11.33203125" customWidth="1"/>
    <col min="256" max="256" width="3.88671875" customWidth="1"/>
    <col min="257" max="257" width="6" customWidth="1"/>
    <col min="258" max="258" width="2.44140625" customWidth="1"/>
    <col min="259" max="259" width="3" customWidth="1"/>
    <col min="260" max="260" width="0.33203125" customWidth="1"/>
    <col min="262" max="262" width="0.33203125" customWidth="1"/>
    <col min="263" max="263" width="3.33203125" customWidth="1"/>
    <col min="498" max="498" width="3.33203125" customWidth="1"/>
    <col min="499" max="499" width="6.109375" customWidth="1"/>
    <col min="500" max="500" width="3.33203125" customWidth="1"/>
    <col min="501" max="501" width="22" customWidth="1"/>
    <col min="502" max="502" width="5.109375" customWidth="1"/>
    <col min="503" max="503" width="4" customWidth="1"/>
    <col min="505" max="505" width="10" customWidth="1"/>
    <col min="506" max="506" width="2.44140625" customWidth="1"/>
    <col min="507" max="507" width="8" customWidth="1"/>
    <col min="508" max="508" width="12.33203125" customWidth="1"/>
    <col min="509" max="509" width="0.109375" customWidth="1"/>
    <col min="510" max="510" width="7.6640625" customWidth="1"/>
    <col min="511" max="511" width="11.33203125" customWidth="1"/>
    <col min="512" max="512" width="3.88671875" customWidth="1"/>
    <col min="513" max="513" width="6" customWidth="1"/>
    <col min="514" max="514" width="2.44140625" customWidth="1"/>
    <col min="515" max="515" width="3" customWidth="1"/>
    <col min="516" max="516" width="0.33203125" customWidth="1"/>
    <col min="518" max="518" width="0.33203125" customWidth="1"/>
    <col min="519" max="519" width="3.33203125" customWidth="1"/>
    <col min="754" max="754" width="3.33203125" customWidth="1"/>
    <col min="755" max="755" width="6.109375" customWidth="1"/>
    <col min="756" max="756" width="3.33203125" customWidth="1"/>
    <col min="757" max="757" width="22" customWidth="1"/>
    <col min="758" max="758" width="5.109375" customWidth="1"/>
    <col min="759" max="759" width="4" customWidth="1"/>
    <col min="761" max="761" width="10" customWidth="1"/>
    <col min="762" max="762" width="2.44140625" customWidth="1"/>
    <col min="763" max="763" width="8" customWidth="1"/>
    <col min="764" max="764" width="12.33203125" customWidth="1"/>
    <col min="765" max="765" width="0.109375" customWidth="1"/>
    <col min="766" max="766" width="7.6640625" customWidth="1"/>
    <col min="767" max="767" width="11.33203125" customWidth="1"/>
    <col min="768" max="768" width="3.88671875" customWidth="1"/>
    <col min="769" max="769" width="6" customWidth="1"/>
    <col min="770" max="770" width="2.44140625" customWidth="1"/>
    <col min="771" max="771" width="3" customWidth="1"/>
    <col min="772" max="772" width="0.33203125" customWidth="1"/>
    <col min="774" max="774" width="0.33203125" customWidth="1"/>
    <col min="775" max="775" width="3.33203125" customWidth="1"/>
    <col min="1010" max="1010" width="3.33203125" customWidth="1"/>
    <col min="1011" max="1011" width="6.109375" customWidth="1"/>
    <col min="1012" max="1012" width="3.33203125" customWidth="1"/>
    <col min="1013" max="1013" width="22" customWidth="1"/>
    <col min="1014" max="1014" width="5.109375" customWidth="1"/>
    <col min="1015" max="1015" width="4" customWidth="1"/>
    <col min="1017" max="1017" width="10" customWidth="1"/>
    <col min="1018" max="1018" width="2.44140625" customWidth="1"/>
    <col min="1019" max="1019" width="8" customWidth="1"/>
    <col min="1020" max="1020" width="12.33203125" customWidth="1"/>
    <col min="1021" max="1021" width="0.109375" customWidth="1"/>
    <col min="1022" max="1022" width="7.6640625" customWidth="1"/>
    <col min="1023" max="1023" width="11.33203125" customWidth="1"/>
    <col min="1024" max="1024" width="3.88671875" customWidth="1"/>
    <col min="1025" max="1025" width="6" customWidth="1"/>
    <col min="1026" max="1026" width="2.44140625" customWidth="1"/>
    <col min="1027" max="1027" width="3" customWidth="1"/>
    <col min="1028" max="1028" width="0.33203125" customWidth="1"/>
    <col min="1030" max="1030" width="0.33203125" customWidth="1"/>
    <col min="1031" max="1031" width="3.33203125" customWidth="1"/>
    <col min="1266" max="1266" width="3.33203125" customWidth="1"/>
    <col min="1267" max="1267" width="6.109375" customWidth="1"/>
    <col min="1268" max="1268" width="3.33203125" customWidth="1"/>
    <col min="1269" max="1269" width="22" customWidth="1"/>
    <col min="1270" max="1270" width="5.109375" customWidth="1"/>
    <col min="1271" max="1271" width="4" customWidth="1"/>
    <col min="1273" max="1273" width="10" customWidth="1"/>
    <col min="1274" max="1274" width="2.44140625" customWidth="1"/>
    <col min="1275" max="1275" width="8" customWidth="1"/>
    <col min="1276" max="1276" width="12.33203125" customWidth="1"/>
    <col min="1277" max="1277" width="0.109375" customWidth="1"/>
    <col min="1278" max="1278" width="7.6640625" customWidth="1"/>
    <col min="1279" max="1279" width="11.33203125" customWidth="1"/>
    <col min="1280" max="1280" width="3.88671875" customWidth="1"/>
    <col min="1281" max="1281" width="6" customWidth="1"/>
    <col min="1282" max="1282" width="2.44140625" customWidth="1"/>
    <col min="1283" max="1283" width="3" customWidth="1"/>
    <col min="1284" max="1284" width="0.33203125" customWidth="1"/>
    <col min="1286" max="1286" width="0.33203125" customWidth="1"/>
    <col min="1287" max="1287" width="3.33203125" customWidth="1"/>
    <col min="1522" max="1522" width="3.33203125" customWidth="1"/>
    <col min="1523" max="1523" width="6.109375" customWidth="1"/>
    <col min="1524" max="1524" width="3.33203125" customWidth="1"/>
    <col min="1525" max="1525" width="22" customWidth="1"/>
    <col min="1526" max="1526" width="5.109375" customWidth="1"/>
    <col min="1527" max="1527" width="4" customWidth="1"/>
    <col min="1529" max="1529" width="10" customWidth="1"/>
    <col min="1530" max="1530" width="2.44140625" customWidth="1"/>
    <col min="1531" max="1531" width="8" customWidth="1"/>
    <col min="1532" max="1532" width="12.33203125" customWidth="1"/>
    <col min="1533" max="1533" width="0.109375" customWidth="1"/>
    <col min="1534" max="1534" width="7.6640625" customWidth="1"/>
    <col min="1535" max="1535" width="11.33203125" customWidth="1"/>
    <col min="1536" max="1536" width="3.88671875" customWidth="1"/>
    <col min="1537" max="1537" width="6" customWidth="1"/>
    <col min="1538" max="1538" width="2.44140625" customWidth="1"/>
    <col min="1539" max="1539" width="3" customWidth="1"/>
    <col min="1540" max="1540" width="0.33203125" customWidth="1"/>
    <col min="1542" max="1542" width="0.33203125" customWidth="1"/>
    <col min="1543" max="1543" width="3.33203125" customWidth="1"/>
    <col min="1778" max="1778" width="3.33203125" customWidth="1"/>
    <col min="1779" max="1779" width="6.109375" customWidth="1"/>
    <col min="1780" max="1780" width="3.33203125" customWidth="1"/>
    <col min="1781" max="1781" width="22" customWidth="1"/>
    <col min="1782" max="1782" width="5.109375" customWidth="1"/>
    <col min="1783" max="1783" width="4" customWidth="1"/>
    <col min="1785" max="1785" width="10" customWidth="1"/>
    <col min="1786" max="1786" width="2.44140625" customWidth="1"/>
    <col min="1787" max="1787" width="8" customWidth="1"/>
    <col min="1788" max="1788" width="12.33203125" customWidth="1"/>
    <col min="1789" max="1789" width="0.109375" customWidth="1"/>
    <col min="1790" max="1790" width="7.6640625" customWidth="1"/>
    <col min="1791" max="1791" width="11.33203125" customWidth="1"/>
    <col min="1792" max="1792" width="3.88671875" customWidth="1"/>
    <col min="1793" max="1793" width="6" customWidth="1"/>
    <col min="1794" max="1794" width="2.44140625" customWidth="1"/>
    <col min="1795" max="1795" width="3" customWidth="1"/>
    <col min="1796" max="1796" width="0.33203125" customWidth="1"/>
    <col min="1798" max="1798" width="0.33203125" customWidth="1"/>
    <col min="1799" max="1799" width="3.33203125" customWidth="1"/>
    <col min="2034" max="2034" width="3.33203125" customWidth="1"/>
    <col min="2035" max="2035" width="6.109375" customWidth="1"/>
    <col min="2036" max="2036" width="3.33203125" customWidth="1"/>
    <col min="2037" max="2037" width="22" customWidth="1"/>
    <col min="2038" max="2038" width="5.109375" customWidth="1"/>
    <col min="2039" max="2039" width="4" customWidth="1"/>
    <col min="2041" max="2041" width="10" customWidth="1"/>
    <col min="2042" max="2042" width="2.44140625" customWidth="1"/>
    <col min="2043" max="2043" width="8" customWidth="1"/>
    <col min="2044" max="2044" width="12.33203125" customWidth="1"/>
    <col min="2045" max="2045" width="0.109375" customWidth="1"/>
    <col min="2046" max="2046" width="7.6640625" customWidth="1"/>
    <col min="2047" max="2047" width="11.33203125" customWidth="1"/>
    <col min="2048" max="2048" width="3.88671875" customWidth="1"/>
    <col min="2049" max="2049" width="6" customWidth="1"/>
    <col min="2050" max="2050" width="2.44140625" customWidth="1"/>
    <col min="2051" max="2051" width="3" customWidth="1"/>
    <col min="2052" max="2052" width="0.33203125" customWidth="1"/>
    <col min="2054" max="2054" width="0.33203125" customWidth="1"/>
    <col min="2055" max="2055" width="3.33203125" customWidth="1"/>
    <col min="2290" max="2290" width="3.33203125" customWidth="1"/>
    <col min="2291" max="2291" width="6.109375" customWidth="1"/>
    <col min="2292" max="2292" width="3.33203125" customWidth="1"/>
    <col min="2293" max="2293" width="22" customWidth="1"/>
    <col min="2294" max="2294" width="5.109375" customWidth="1"/>
    <col min="2295" max="2295" width="4" customWidth="1"/>
    <col min="2297" max="2297" width="10" customWidth="1"/>
    <col min="2298" max="2298" width="2.44140625" customWidth="1"/>
    <col min="2299" max="2299" width="8" customWidth="1"/>
    <col min="2300" max="2300" width="12.33203125" customWidth="1"/>
    <col min="2301" max="2301" width="0.109375" customWidth="1"/>
    <col min="2302" max="2302" width="7.6640625" customWidth="1"/>
    <col min="2303" max="2303" width="11.33203125" customWidth="1"/>
    <col min="2304" max="2304" width="3.88671875" customWidth="1"/>
    <col min="2305" max="2305" width="6" customWidth="1"/>
    <col min="2306" max="2306" width="2.44140625" customWidth="1"/>
    <col min="2307" max="2307" width="3" customWidth="1"/>
    <col min="2308" max="2308" width="0.33203125" customWidth="1"/>
    <col min="2310" max="2310" width="0.33203125" customWidth="1"/>
    <col min="2311" max="2311" width="3.33203125" customWidth="1"/>
    <col min="2546" max="2546" width="3.33203125" customWidth="1"/>
    <col min="2547" max="2547" width="6.109375" customWidth="1"/>
    <col min="2548" max="2548" width="3.33203125" customWidth="1"/>
    <col min="2549" max="2549" width="22" customWidth="1"/>
    <col min="2550" max="2550" width="5.109375" customWidth="1"/>
    <col min="2551" max="2551" width="4" customWidth="1"/>
    <col min="2553" max="2553" width="10" customWidth="1"/>
    <col min="2554" max="2554" width="2.44140625" customWidth="1"/>
    <col min="2555" max="2555" width="8" customWidth="1"/>
    <col min="2556" max="2556" width="12.33203125" customWidth="1"/>
    <col min="2557" max="2557" width="0.109375" customWidth="1"/>
    <col min="2558" max="2558" width="7.6640625" customWidth="1"/>
    <col min="2559" max="2559" width="11.33203125" customWidth="1"/>
    <col min="2560" max="2560" width="3.88671875" customWidth="1"/>
    <col min="2561" max="2561" width="6" customWidth="1"/>
    <col min="2562" max="2562" width="2.44140625" customWidth="1"/>
    <col min="2563" max="2563" width="3" customWidth="1"/>
    <col min="2564" max="2564" width="0.33203125" customWidth="1"/>
    <col min="2566" max="2566" width="0.33203125" customWidth="1"/>
    <col min="2567" max="2567" width="3.33203125" customWidth="1"/>
    <col min="2802" max="2802" width="3.33203125" customWidth="1"/>
    <col min="2803" max="2803" width="6.109375" customWidth="1"/>
    <col min="2804" max="2804" width="3.33203125" customWidth="1"/>
    <col min="2805" max="2805" width="22" customWidth="1"/>
    <col min="2806" max="2806" width="5.109375" customWidth="1"/>
    <col min="2807" max="2807" width="4" customWidth="1"/>
    <col min="2809" max="2809" width="10" customWidth="1"/>
    <col min="2810" max="2810" width="2.44140625" customWidth="1"/>
    <col min="2811" max="2811" width="8" customWidth="1"/>
    <col min="2812" max="2812" width="12.33203125" customWidth="1"/>
    <col min="2813" max="2813" width="0.109375" customWidth="1"/>
    <col min="2814" max="2814" width="7.6640625" customWidth="1"/>
    <col min="2815" max="2815" width="11.33203125" customWidth="1"/>
    <col min="2816" max="2816" width="3.88671875" customWidth="1"/>
    <col min="2817" max="2817" width="6" customWidth="1"/>
    <col min="2818" max="2818" width="2.44140625" customWidth="1"/>
    <col min="2819" max="2819" width="3" customWidth="1"/>
    <col min="2820" max="2820" width="0.33203125" customWidth="1"/>
    <col min="2822" max="2822" width="0.33203125" customWidth="1"/>
    <col min="2823" max="2823" width="3.33203125" customWidth="1"/>
    <col min="3058" max="3058" width="3.33203125" customWidth="1"/>
    <col min="3059" max="3059" width="6.109375" customWidth="1"/>
    <col min="3060" max="3060" width="3.33203125" customWidth="1"/>
    <col min="3061" max="3061" width="22" customWidth="1"/>
    <col min="3062" max="3062" width="5.109375" customWidth="1"/>
    <col min="3063" max="3063" width="4" customWidth="1"/>
    <col min="3065" max="3065" width="10" customWidth="1"/>
    <col min="3066" max="3066" width="2.44140625" customWidth="1"/>
    <col min="3067" max="3067" width="8" customWidth="1"/>
    <col min="3068" max="3068" width="12.33203125" customWidth="1"/>
    <col min="3069" max="3069" width="0.109375" customWidth="1"/>
    <col min="3070" max="3070" width="7.6640625" customWidth="1"/>
    <col min="3071" max="3071" width="11.33203125" customWidth="1"/>
    <col min="3072" max="3072" width="3.88671875" customWidth="1"/>
    <col min="3073" max="3073" width="6" customWidth="1"/>
    <col min="3074" max="3074" width="2.44140625" customWidth="1"/>
    <col min="3075" max="3075" width="3" customWidth="1"/>
    <col min="3076" max="3076" width="0.33203125" customWidth="1"/>
    <col min="3078" max="3078" width="0.33203125" customWidth="1"/>
    <col min="3079" max="3079" width="3.33203125" customWidth="1"/>
    <col min="3314" max="3314" width="3.33203125" customWidth="1"/>
    <col min="3315" max="3315" width="6.109375" customWidth="1"/>
    <col min="3316" max="3316" width="3.33203125" customWidth="1"/>
    <col min="3317" max="3317" width="22" customWidth="1"/>
    <col min="3318" max="3318" width="5.109375" customWidth="1"/>
    <col min="3319" max="3319" width="4" customWidth="1"/>
    <col min="3321" max="3321" width="10" customWidth="1"/>
    <col min="3322" max="3322" width="2.44140625" customWidth="1"/>
    <col min="3323" max="3323" width="8" customWidth="1"/>
    <col min="3324" max="3324" width="12.33203125" customWidth="1"/>
    <col min="3325" max="3325" width="0.109375" customWidth="1"/>
    <col min="3326" max="3326" width="7.6640625" customWidth="1"/>
    <col min="3327" max="3327" width="11.33203125" customWidth="1"/>
    <col min="3328" max="3328" width="3.88671875" customWidth="1"/>
    <col min="3329" max="3329" width="6" customWidth="1"/>
    <col min="3330" max="3330" width="2.44140625" customWidth="1"/>
    <col min="3331" max="3331" width="3" customWidth="1"/>
    <col min="3332" max="3332" width="0.33203125" customWidth="1"/>
    <col min="3334" max="3334" width="0.33203125" customWidth="1"/>
    <col min="3335" max="3335" width="3.33203125" customWidth="1"/>
    <col min="3570" max="3570" width="3.33203125" customWidth="1"/>
    <col min="3571" max="3571" width="6.109375" customWidth="1"/>
    <col min="3572" max="3572" width="3.33203125" customWidth="1"/>
    <col min="3573" max="3573" width="22" customWidth="1"/>
    <col min="3574" max="3574" width="5.109375" customWidth="1"/>
    <col min="3575" max="3575" width="4" customWidth="1"/>
    <col min="3577" max="3577" width="10" customWidth="1"/>
    <col min="3578" max="3578" width="2.44140625" customWidth="1"/>
    <col min="3579" max="3579" width="8" customWidth="1"/>
    <col min="3580" max="3580" width="12.33203125" customWidth="1"/>
    <col min="3581" max="3581" width="0.109375" customWidth="1"/>
    <col min="3582" max="3582" width="7.6640625" customWidth="1"/>
    <col min="3583" max="3583" width="11.33203125" customWidth="1"/>
    <col min="3584" max="3584" width="3.88671875" customWidth="1"/>
    <col min="3585" max="3585" width="6" customWidth="1"/>
    <col min="3586" max="3586" width="2.44140625" customWidth="1"/>
    <col min="3587" max="3587" width="3" customWidth="1"/>
    <col min="3588" max="3588" width="0.33203125" customWidth="1"/>
    <col min="3590" max="3590" width="0.33203125" customWidth="1"/>
    <col min="3591" max="3591" width="3.33203125" customWidth="1"/>
    <col min="3826" max="3826" width="3.33203125" customWidth="1"/>
    <col min="3827" max="3827" width="6.109375" customWidth="1"/>
    <col min="3828" max="3828" width="3.33203125" customWidth="1"/>
    <col min="3829" max="3829" width="22" customWidth="1"/>
    <col min="3830" max="3830" width="5.109375" customWidth="1"/>
    <col min="3831" max="3831" width="4" customWidth="1"/>
    <col min="3833" max="3833" width="10" customWidth="1"/>
    <col min="3834" max="3834" width="2.44140625" customWidth="1"/>
    <col min="3835" max="3835" width="8" customWidth="1"/>
    <col min="3836" max="3836" width="12.33203125" customWidth="1"/>
    <col min="3837" max="3837" width="0.109375" customWidth="1"/>
    <col min="3838" max="3838" width="7.6640625" customWidth="1"/>
    <col min="3839" max="3839" width="11.33203125" customWidth="1"/>
    <col min="3840" max="3840" width="3.88671875" customWidth="1"/>
    <col min="3841" max="3841" width="6" customWidth="1"/>
    <col min="3842" max="3842" width="2.44140625" customWidth="1"/>
    <col min="3843" max="3843" width="3" customWidth="1"/>
    <col min="3844" max="3844" width="0.33203125" customWidth="1"/>
    <col min="3846" max="3846" width="0.33203125" customWidth="1"/>
    <col min="3847" max="3847" width="3.33203125" customWidth="1"/>
    <col min="4082" max="4082" width="3.33203125" customWidth="1"/>
    <col min="4083" max="4083" width="6.109375" customWidth="1"/>
    <col min="4084" max="4084" width="3.33203125" customWidth="1"/>
    <col min="4085" max="4085" width="22" customWidth="1"/>
    <col min="4086" max="4086" width="5.109375" customWidth="1"/>
    <col min="4087" max="4087" width="4" customWidth="1"/>
    <col min="4089" max="4089" width="10" customWidth="1"/>
    <col min="4090" max="4090" width="2.44140625" customWidth="1"/>
    <col min="4091" max="4091" width="8" customWidth="1"/>
    <col min="4092" max="4092" width="12.33203125" customWidth="1"/>
    <col min="4093" max="4093" width="0.109375" customWidth="1"/>
    <col min="4094" max="4094" width="7.6640625" customWidth="1"/>
    <col min="4095" max="4095" width="11.33203125" customWidth="1"/>
    <col min="4096" max="4096" width="3.88671875" customWidth="1"/>
    <col min="4097" max="4097" width="6" customWidth="1"/>
    <col min="4098" max="4098" width="2.44140625" customWidth="1"/>
    <col min="4099" max="4099" width="3" customWidth="1"/>
    <col min="4100" max="4100" width="0.33203125" customWidth="1"/>
    <col min="4102" max="4102" width="0.33203125" customWidth="1"/>
    <col min="4103" max="4103" width="3.33203125" customWidth="1"/>
    <col min="4338" max="4338" width="3.33203125" customWidth="1"/>
    <col min="4339" max="4339" width="6.109375" customWidth="1"/>
    <col min="4340" max="4340" width="3.33203125" customWidth="1"/>
    <col min="4341" max="4341" width="22" customWidth="1"/>
    <col min="4342" max="4342" width="5.109375" customWidth="1"/>
    <col min="4343" max="4343" width="4" customWidth="1"/>
    <col min="4345" max="4345" width="10" customWidth="1"/>
    <col min="4346" max="4346" width="2.44140625" customWidth="1"/>
    <col min="4347" max="4347" width="8" customWidth="1"/>
    <col min="4348" max="4348" width="12.33203125" customWidth="1"/>
    <col min="4349" max="4349" width="0.109375" customWidth="1"/>
    <col min="4350" max="4350" width="7.6640625" customWidth="1"/>
    <col min="4351" max="4351" width="11.33203125" customWidth="1"/>
    <col min="4352" max="4352" width="3.88671875" customWidth="1"/>
    <col min="4353" max="4353" width="6" customWidth="1"/>
    <col min="4354" max="4354" width="2.44140625" customWidth="1"/>
    <col min="4355" max="4355" width="3" customWidth="1"/>
    <col min="4356" max="4356" width="0.33203125" customWidth="1"/>
    <col min="4358" max="4358" width="0.33203125" customWidth="1"/>
    <col min="4359" max="4359" width="3.33203125" customWidth="1"/>
    <col min="4594" max="4594" width="3.33203125" customWidth="1"/>
    <col min="4595" max="4595" width="6.109375" customWidth="1"/>
    <col min="4596" max="4596" width="3.33203125" customWidth="1"/>
    <col min="4597" max="4597" width="22" customWidth="1"/>
    <col min="4598" max="4598" width="5.109375" customWidth="1"/>
    <col min="4599" max="4599" width="4" customWidth="1"/>
    <col min="4601" max="4601" width="10" customWidth="1"/>
    <col min="4602" max="4602" width="2.44140625" customWidth="1"/>
    <col min="4603" max="4603" width="8" customWidth="1"/>
    <col min="4604" max="4604" width="12.33203125" customWidth="1"/>
    <col min="4605" max="4605" width="0.109375" customWidth="1"/>
    <col min="4606" max="4606" width="7.6640625" customWidth="1"/>
    <col min="4607" max="4607" width="11.33203125" customWidth="1"/>
    <col min="4608" max="4608" width="3.88671875" customWidth="1"/>
    <col min="4609" max="4609" width="6" customWidth="1"/>
    <col min="4610" max="4610" width="2.44140625" customWidth="1"/>
    <col min="4611" max="4611" width="3" customWidth="1"/>
    <col min="4612" max="4612" width="0.33203125" customWidth="1"/>
    <col min="4614" max="4614" width="0.33203125" customWidth="1"/>
    <col min="4615" max="4615" width="3.33203125" customWidth="1"/>
    <col min="4850" max="4850" width="3.33203125" customWidth="1"/>
    <col min="4851" max="4851" width="6.109375" customWidth="1"/>
    <col min="4852" max="4852" width="3.33203125" customWidth="1"/>
    <col min="4853" max="4853" width="22" customWidth="1"/>
    <col min="4854" max="4854" width="5.109375" customWidth="1"/>
    <col min="4855" max="4855" width="4" customWidth="1"/>
    <col min="4857" max="4857" width="10" customWidth="1"/>
    <col min="4858" max="4858" width="2.44140625" customWidth="1"/>
    <col min="4859" max="4859" width="8" customWidth="1"/>
    <col min="4860" max="4860" width="12.33203125" customWidth="1"/>
    <col min="4861" max="4861" width="0.109375" customWidth="1"/>
    <col min="4862" max="4862" width="7.6640625" customWidth="1"/>
    <col min="4863" max="4863" width="11.33203125" customWidth="1"/>
    <col min="4864" max="4864" width="3.88671875" customWidth="1"/>
    <col min="4865" max="4865" width="6" customWidth="1"/>
    <col min="4866" max="4866" width="2.44140625" customWidth="1"/>
    <col min="4867" max="4867" width="3" customWidth="1"/>
    <col min="4868" max="4868" width="0.33203125" customWidth="1"/>
    <col min="4870" max="4870" width="0.33203125" customWidth="1"/>
    <col min="4871" max="4871" width="3.33203125" customWidth="1"/>
    <col min="5106" max="5106" width="3.33203125" customWidth="1"/>
    <col min="5107" max="5107" width="6.109375" customWidth="1"/>
    <col min="5108" max="5108" width="3.33203125" customWidth="1"/>
    <col min="5109" max="5109" width="22" customWidth="1"/>
    <col min="5110" max="5110" width="5.109375" customWidth="1"/>
    <col min="5111" max="5111" width="4" customWidth="1"/>
    <col min="5113" max="5113" width="10" customWidth="1"/>
    <col min="5114" max="5114" width="2.44140625" customWidth="1"/>
    <col min="5115" max="5115" width="8" customWidth="1"/>
    <col min="5116" max="5116" width="12.33203125" customWidth="1"/>
    <col min="5117" max="5117" width="0.109375" customWidth="1"/>
    <col min="5118" max="5118" width="7.6640625" customWidth="1"/>
    <col min="5119" max="5119" width="11.33203125" customWidth="1"/>
    <col min="5120" max="5120" width="3.88671875" customWidth="1"/>
    <col min="5121" max="5121" width="6" customWidth="1"/>
    <col min="5122" max="5122" width="2.44140625" customWidth="1"/>
    <col min="5123" max="5123" width="3" customWidth="1"/>
    <col min="5124" max="5124" width="0.33203125" customWidth="1"/>
    <col min="5126" max="5126" width="0.33203125" customWidth="1"/>
    <col min="5127" max="5127" width="3.33203125" customWidth="1"/>
    <col min="5362" max="5362" width="3.33203125" customWidth="1"/>
    <col min="5363" max="5363" width="6.109375" customWidth="1"/>
    <col min="5364" max="5364" width="3.33203125" customWidth="1"/>
    <col min="5365" max="5365" width="22" customWidth="1"/>
    <col min="5366" max="5366" width="5.109375" customWidth="1"/>
    <col min="5367" max="5367" width="4" customWidth="1"/>
    <col min="5369" max="5369" width="10" customWidth="1"/>
    <col min="5370" max="5370" width="2.44140625" customWidth="1"/>
    <col min="5371" max="5371" width="8" customWidth="1"/>
    <col min="5372" max="5372" width="12.33203125" customWidth="1"/>
    <col min="5373" max="5373" width="0.109375" customWidth="1"/>
    <col min="5374" max="5374" width="7.6640625" customWidth="1"/>
    <col min="5375" max="5375" width="11.33203125" customWidth="1"/>
    <col min="5376" max="5376" width="3.88671875" customWidth="1"/>
    <col min="5377" max="5377" width="6" customWidth="1"/>
    <col min="5378" max="5378" width="2.44140625" customWidth="1"/>
    <col min="5379" max="5379" width="3" customWidth="1"/>
    <col min="5380" max="5380" width="0.33203125" customWidth="1"/>
    <col min="5382" max="5382" width="0.33203125" customWidth="1"/>
    <col min="5383" max="5383" width="3.33203125" customWidth="1"/>
    <col min="5618" max="5618" width="3.33203125" customWidth="1"/>
    <col min="5619" max="5619" width="6.109375" customWidth="1"/>
    <col min="5620" max="5620" width="3.33203125" customWidth="1"/>
    <col min="5621" max="5621" width="22" customWidth="1"/>
    <col min="5622" max="5622" width="5.109375" customWidth="1"/>
    <col min="5623" max="5623" width="4" customWidth="1"/>
    <col min="5625" max="5625" width="10" customWidth="1"/>
    <col min="5626" max="5626" width="2.44140625" customWidth="1"/>
    <col min="5627" max="5627" width="8" customWidth="1"/>
    <col min="5628" max="5628" width="12.33203125" customWidth="1"/>
    <col min="5629" max="5629" width="0.109375" customWidth="1"/>
    <col min="5630" max="5630" width="7.6640625" customWidth="1"/>
    <col min="5631" max="5631" width="11.33203125" customWidth="1"/>
    <col min="5632" max="5632" width="3.88671875" customWidth="1"/>
    <col min="5633" max="5633" width="6" customWidth="1"/>
    <col min="5634" max="5634" width="2.44140625" customWidth="1"/>
    <col min="5635" max="5635" width="3" customWidth="1"/>
    <col min="5636" max="5636" width="0.33203125" customWidth="1"/>
    <col min="5638" max="5638" width="0.33203125" customWidth="1"/>
    <col min="5639" max="5639" width="3.33203125" customWidth="1"/>
    <col min="5874" max="5874" width="3.33203125" customWidth="1"/>
    <col min="5875" max="5875" width="6.109375" customWidth="1"/>
    <col min="5876" max="5876" width="3.33203125" customWidth="1"/>
    <col min="5877" max="5877" width="22" customWidth="1"/>
    <col min="5878" max="5878" width="5.109375" customWidth="1"/>
    <col min="5879" max="5879" width="4" customWidth="1"/>
    <col min="5881" max="5881" width="10" customWidth="1"/>
    <col min="5882" max="5882" width="2.44140625" customWidth="1"/>
    <col min="5883" max="5883" width="8" customWidth="1"/>
    <col min="5884" max="5884" width="12.33203125" customWidth="1"/>
    <col min="5885" max="5885" width="0.109375" customWidth="1"/>
    <col min="5886" max="5886" width="7.6640625" customWidth="1"/>
    <col min="5887" max="5887" width="11.33203125" customWidth="1"/>
    <col min="5888" max="5888" width="3.88671875" customWidth="1"/>
    <col min="5889" max="5889" width="6" customWidth="1"/>
    <col min="5890" max="5890" width="2.44140625" customWidth="1"/>
    <col min="5891" max="5891" width="3" customWidth="1"/>
    <col min="5892" max="5892" width="0.33203125" customWidth="1"/>
    <col min="5894" max="5894" width="0.33203125" customWidth="1"/>
    <col min="5895" max="5895" width="3.33203125" customWidth="1"/>
    <col min="6130" max="6130" width="3.33203125" customWidth="1"/>
    <col min="6131" max="6131" width="6.109375" customWidth="1"/>
    <col min="6132" max="6132" width="3.33203125" customWidth="1"/>
    <col min="6133" max="6133" width="22" customWidth="1"/>
    <col min="6134" max="6134" width="5.109375" customWidth="1"/>
    <col min="6135" max="6135" width="4" customWidth="1"/>
    <col min="6137" max="6137" width="10" customWidth="1"/>
    <col min="6138" max="6138" width="2.44140625" customWidth="1"/>
    <col min="6139" max="6139" width="8" customWidth="1"/>
    <col min="6140" max="6140" width="12.33203125" customWidth="1"/>
    <col min="6141" max="6141" width="0.109375" customWidth="1"/>
    <col min="6142" max="6142" width="7.6640625" customWidth="1"/>
    <col min="6143" max="6143" width="11.33203125" customWidth="1"/>
    <col min="6144" max="6144" width="3.88671875" customWidth="1"/>
    <col min="6145" max="6145" width="6" customWidth="1"/>
    <col min="6146" max="6146" width="2.44140625" customWidth="1"/>
    <col min="6147" max="6147" width="3" customWidth="1"/>
    <col min="6148" max="6148" width="0.33203125" customWidth="1"/>
    <col min="6150" max="6150" width="0.33203125" customWidth="1"/>
    <col min="6151" max="6151" width="3.33203125" customWidth="1"/>
    <col min="6386" max="6386" width="3.33203125" customWidth="1"/>
    <col min="6387" max="6387" width="6.109375" customWidth="1"/>
    <col min="6388" max="6388" width="3.33203125" customWidth="1"/>
    <col min="6389" max="6389" width="22" customWidth="1"/>
    <col min="6390" max="6390" width="5.109375" customWidth="1"/>
    <col min="6391" max="6391" width="4" customWidth="1"/>
    <col min="6393" max="6393" width="10" customWidth="1"/>
    <col min="6394" max="6394" width="2.44140625" customWidth="1"/>
    <col min="6395" max="6395" width="8" customWidth="1"/>
    <col min="6396" max="6396" width="12.33203125" customWidth="1"/>
    <col min="6397" max="6397" width="0.109375" customWidth="1"/>
    <col min="6398" max="6398" width="7.6640625" customWidth="1"/>
    <col min="6399" max="6399" width="11.33203125" customWidth="1"/>
    <col min="6400" max="6400" width="3.88671875" customWidth="1"/>
    <col min="6401" max="6401" width="6" customWidth="1"/>
    <col min="6402" max="6402" width="2.44140625" customWidth="1"/>
    <col min="6403" max="6403" width="3" customWidth="1"/>
    <col min="6404" max="6404" width="0.33203125" customWidth="1"/>
    <col min="6406" max="6406" width="0.33203125" customWidth="1"/>
    <col min="6407" max="6407" width="3.33203125" customWidth="1"/>
    <col min="6642" max="6642" width="3.33203125" customWidth="1"/>
    <col min="6643" max="6643" width="6.109375" customWidth="1"/>
    <col min="6644" max="6644" width="3.33203125" customWidth="1"/>
    <col min="6645" max="6645" width="22" customWidth="1"/>
    <col min="6646" max="6646" width="5.109375" customWidth="1"/>
    <col min="6647" max="6647" width="4" customWidth="1"/>
    <col min="6649" max="6649" width="10" customWidth="1"/>
    <col min="6650" max="6650" width="2.44140625" customWidth="1"/>
    <col min="6651" max="6651" width="8" customWidth="1"/>
    <col min="6652" max="6652" width="12.33203125" customWidth="1"/>
    <col min="6653" max="6653" width="0.109375" customWidth="1"/>
    <col min="6654" max="6654" width="7.6640625" customWidth="1"/>
    <col min="6655" max="6655" width="11.33203125" customWidth="1"/>
    <col min="6656" max="6656" width="3.88671875" customWidth="1"/>
    <col min="6657" max="6657" width="6" customWidth="1"/>
    <col min="6658" max="6658" width="2.44140625" customWidth="1"/>
    <col min="6659" max="6659" width="3" customWidth="1"/>
    <col min="6660" max="6660" width="0.33203125" customWidth="1"/>
    <col min="6662" max="6662" width="0.33203125" customWidth="1"/>
    <col min="6663" max="6663" width="3.33203125" customWidth="1"/>
    <col min="6898" max="6898" width="3.33203125" customWidth="1"/>
    <col min="6899" max="6899" width="6.109375" customWidth="1"/>
    <col min="6900" max="6900" width="3.33203125" customWidth="1"/>
    <col min="6901" max="6901" width="22" customWidth="1"/>
    <col min="6902" max="6902" width="5.109375" customWidth="1"/>
    <col min="6903" max="6903" width="4" customWidth="1"/>
    <col min="6905" max="6905" width="10" customWidth="1"/>
    <col min="6906" max="6906" width="2.44140625" customWidth="1"/>
    <col min="6907" max="6907" width="8" customWidth="1"/>
    <col min="6908" max="6908" width="12.33203125" customWidth="1"/>
    <col min="6909" max="6909" width="0.109375" customWidth="1"/>
    <col min="6910" max="6910" width="7.6640625" customWidth="1"/>
    <col min="6911" max="6911" width="11.33203125" customWidth="1"/>
    <col min="6912" max="6912" width="3.88671875" customWidth="1"/>
    <col min="6913" max="6913" width="6" customWidth="1"/>
    <col min="6914" max="6914" width="2.44140625" customWidth="1"/>
    <col min="6915" max="6915" width="3" customWidth="1"/>
    <col min="6916" max="6916" width="0.33203125" customWidth="1"/>
    <col min="6918" max="6918" width="0.33203125" customWidth="1"/>
    <col min="6919" max="6919" width="3.33203125" customWidth="1"/>
    <col min="7154" max="7154" width="3.33203125" customWidth="1"/>
    <col min="7155" max="7155" width="6.109375" customWidth="1"/>
    <col min="7156" max="7156" width="3.33203125" customWidth="1"/>
    <col min="7157" max="7157" width="22" customWidth="1"/>
    <col min="7158" max="7158" width="5.109375" customWidth="1"/>
    <col min="7159" max="7159" width="4" customWidth="1"/>
    <col min="7161" max="7161" width="10" customWidth="1"/>
    <col min="7162" max="7162" width="2.44140625" customWidth="1"/>
    <col min="7163" max="7163" width="8" customWidth="1"/>
    <col min="7164" max="7164" width="12.33203125" customWidth="1"/>
    <col min="7165" max="7165" width="0.109375" customWidth="1"/>
    <col min="7166" max="7166" width="7.6640625" customWidth="1"/>
    <col min="7167" max="7167" width="11.33203125" customWidth="1"/>
    <col min="7168" max="7168" width="3.88671875" customWidth="1"/>
    <col min="7169" max="7169" width="6" customWidth="1"/>
    <col min="7170" max="7170" width="2.44140625" customWidth="1"/>
    <col min="7171" max="7171" width="3" customWidth="1"/>
    <col min="7172" max="7172" width="0.33203125" customWidth="1"/>
    <col min="7174" max="7174" width="0.33203125" customWidth="1"/>
    <col min="7175" max="7175" width="3.33203125" customWidth="1"/>
    <col min="7410" max="7410" width="3.33203125" customWidth="1"/>
    <col min="7411" max="7411" width="6.109375" customWidth="1"/>
    <col min="7412" max="7412" width="3.33203125" customWidth="1"/>
    <col min="7413" max="7413" width="22" customWidth="1"/>
    <col min="7414" max="7414" width="5.109375" customWidth="1"/>
    <col min="7415" max="7415" width="4" customWidth="1"/>
    <col min="7417" max="7417" width="10" customWidth="1"/>
    <col min="7418" max="7418" width="2.44140625" customWidth="1"/>
    <col min="7419" max="7419" width="8" customWidth="1"/>
    <col min="7420" max="7420" width="12.33203125" customWidth="1"/>
    <col min="7421" max="7421" width="0.109375" customWidth="1"/>
    <col min="7422" max="7422" width="7.6640625" customWidth="1"/>
    <col min="7423" max="7423" width="11.33203125" customWidth="1"/>
    <col min="7424" max="7424" width="3.88671875" customWidth="1"/>
    <col min="7425" max="7425" width="6" customWidth="1"/>
    <col min="7426" max="7426" width="2.44140625" customWidth="1"/>
    <col min="7427" max="7427" width="3" customWidth="1"/>
    <col min="7428" max="7428" width="0.33203125" customWidth="1"/>
    <col min="7430" max="7430" width="0.33203125" customWidth="1"/>
    <col min="7431" max="7431" width="3.33203125" customWidth="1"/>
    <col min="7666" max="7666" width="3.33203125" customWidth="1"/>
    <col min="7667" max="7667" width="6.109375" customWidth="1"/>
    <col min="7668" max="7668" width="3.33203125" customWidth="1"/>
    <col min="7669" max="7669" width="22" customWidth="1"/>
    <col min="7670" max="7670" width="5.109375" customWidth="1"/>
    <col min="7671" max="7671" width="4" customWidth="1"/>
    <col min="7673" max="7673" width="10" customWidth="1"/>
    <col min="7674" max="7674" width="2.44140625" customWidth="1"/>
    <col min="7675" max="7675" width="8" customWidth="1"/>
    <col min="7676" max="7676" width="12.33203125" customWidth="1"/>
    <col min="7677" max="7677" width="0.109375" customWidth="1"/>
    <col min="7678" max="7678" width="7.6640625" customWidth="1"/>
    <col min="7679" max="7679" width="11.33203125" customWidth="1"/>
    <col min="7680" max="7680" width="3.88671875" customWidth="1"/>
    <col min="7681" max="7681" width="6" customWidth="1"/>
    <col min="7682" max="7682" width="2.44140625" customWidth="1"/>
    <col min="7683" max="7683" width="3" customWidth="1"/>
    <col min="7684" max="7684" width="0.33203125" customWidth="1"/>
    <col min="7686" max="7686" width="0.33203125" customWidth="1"/>
    <col min="7687" max="7687" width="3.33203125" customWidth="1"/>
    <col min="7922" max="7922" width="3.33203125" customWidth="1"/>
    <col min="7923" max="7923" width="6.109375" customWidth="1"/>
    <col min="7924" max="7924" width="3.33203125" customWidth="1"/>
    <col min="7925" max="7925" width="22" customWidth="1"/>
    <col min="7926" max="7926" width="5.109375" customWidth="1"/>
    <col min="7927" max="7927" width="4" customWidth="1"/>
    <col min="7929" max="7929" width="10" customWidth="1"/>
    <col min="7930" max="7930" width="2.44140625" customWidth="1"/>
    <col min="7931" max="7931" width="8" customWidth="1"/>
    <col min="7932" max="7932" width="12.33203125" customWidth="1"/>
    <col min="7933" max="7933" width="0.109375" customWidth="1"/>
    <col min="7934" max="7934" width="7.6640625" customWidth="1"/>
    <col min="7935" max="7935" width="11.33203125" customWidth="1"/>
    <col min="7936" max="7936" width="3.88671875" customWidth="1"/>
    <col min="7937" max="7937" width="6" customWidth="1"/>
    <col min="7938" max="7938" width="2.44140625" customWidth="1"/>
    <col min="7939" max="7939" width="3" customWidth="1"/>
    <col min="7940" max="7940" width="0.33203125" customWidth="1"/>
    <col min="7942" max="7942" width="0.33203125" customWidth="1"/>
    <col min="7943" max="7943" width="3.33203125" customWidth="1"/>
    <col min="8178" max="8178" width="3.33203125" customWidth="1"/>
    <col min="8179" max="8179" width="6.109375" customWidth="1"/>
    <col min="8180" max="8180" width="3.33203125" customWidth="1"/>
    <col min="8181" max="8181" width="22" customWidth="1"/>
    <col min="8182" max="8182" width="5.109375" customWidth="1"/>
    <col min="8183" max="8183" width="4" customWidth="1"/>
    <col min="8185" max="8185" width="10" customWidth="1"/>
    <col min="8186" max="8186" width="2.44140625" customWidth="1"/>
    <col min="8187" max="8187" width="8" customWidth="1"/>
    <col min="8188" max="8188" width="12.33203125" customWidth="1"/>
    <col min="8189" max="8189" width="0.109375" customWidth="1"/>
    <col min="8190" max="8190" width="7.6640625" customWidth="1"/>
    <col min="8191" max="8191" width="11.33203125" customWidth="1"/>
    <col min="8192" max="8192" width="3.88671875" customWidth="1"/>
    <col min="8193" max="8193" width="6" customWidth="1"/>
    <col min="8194" max="8194" width="2.44140625" customWidth="1"/>
    <col min="8195" max="8195" width="3" customWidth="1"/>
    <col min="8196" max="8196" width="0.33203125" customWidth="1"/>
    <col min="8198" max="8198" width="0.33203125" customWidth="1"/>
    <col min="8199" max="8199" width="3.33203125" customWidth="1"/>
    <col min="8434" max="8434" width="3.33203125" customWidth="1"/>
    <col min="8435" max="8435" width="6.109375" customWidth="1"/>
    <col min="8436" max="8436" width="3.33203125" customWidth="1"/>
    <col min="8437" max="8437" width="22" customWidth="1"/>
    <col min="8438" max="8438" width="5.109375" customWidth="1"/>
    <col min="8439" max="8439" width="4" customWidth="1"/>
    <col min="8441" max="8441" width="10" customWidth="1"/>
    <col min="8442" max="8442" width="2.44140625" customWidth="1"/>
    <col min="8443" max="8443" width="8" customWidth="1"/>
    <col min="8444" max="8444" width="12.33203125" customWidth="1"/>
    <col min="8445" max="8445" width="0.109375" customWidth="1"/>
    <col min="8446" max="8446" width="7.6640625" customWidth="1"/>
    <col min="8447" max="8447" width="11.33203125" customWidth="1"/>
    <col min="8448" max="8448" width="3.88671875" customWidth="1"/>
    <col min="8449" max="8449" width="6" customWidth="1"/>
    <col min="8450" max="8450" width="2.44140625" customWidth="1"/>
    <col min="8451" max="8451" width="3" customWidth="1"/>
    <col min="8452" max="8452" width="0.33203125" customWidth="1"/>
    <col min="8454" max="8454" width="0.33203125" customWidth="1"/>
    <col min="8455" max="8455" width="3.33203125" customWidth="1"/>
    <col min="8690" max="8690" width="3.33203125" customWidth="1"/>
    <col min="8691" max="8691" width="6.109375" customWidth="1"/>
    <col min="8692" max="8692" width="3.33203125" customWidth="1"/>
    <col min="8693" max="8693" width="22" customWidth="1"/>
    <col min="8694" max="8694" width="5.109375" customWidth="1"/>
    <col min="8695" max="8695" width="4" customWidth="1"/>
    <col min="8697" max="8697" width="10" customWidth="1"/>
    <col min="8698" max="8698" width="2.44140625" customWidth="1"/>
    <col min="8699" max="8699" width="8" customWidth="1"/>
    <col min="8700" max="8700" width="12.33203125" customWidth="1"/>
    <col min="8701" max="8701" width="0.109375" customWidth="1"/>
    <col min="8702" max="8702" width="7.6640625" customWidth="1"/>
    <col min="8703" max="8703" width="11.33203125" customWidth="1"/>
    <col min="8704" max="8704" width="3.88671875" customWidth="1"/>
    <col min="8705" max="8705" width="6" customWidth="1"/>
    <col min="8706" max="8706" width="2.44140625" customWidth="1"/>
    <col min="8707" max="8707" width="3" customWidth="1"/>
    <col min="8708" max="8708" width="0.33203125" customWidth="1"/>
    <col min="8710" max="8710" width="0.33203125" customWidth="1"/>
    <col min="8711" max="8711" width="3.33203125" customWidth="1"/>
    <col min="8946" max="8946" width="3.33203125" customWidth="1"/>
    <col min="8947" max="8947" width="6.109375" customWidth="1"/>
    <col min="8948" max="8948" width="3.33203125" customWidth="1"/>
    <col min="8949" max="8949" width="22" customWidth="1"/>
    <col min="8950" max="8950" width="5.109375" customWidth="1"/>
    <col min="8951" max="8951" width="4" customWidth="1"/>
    <col min="8953" max="8953" width="10" customWidth="1"/>
    <col min="8954" max="8954" width="2.44140625" customWidth="1"/>
    <col min="8955" max="8955" width="8" customWidth="1"/>
    <col min="8956" max="8956" width="12.33203125" customWidth="1"/>
    <col min="8957" max="8957" width="0.109375" customWidth="1"/>
    <col min="8958" max="8958" width="7.6640625" customWidth="1"/>
    <col min="8959" max="8959" width="11.33203125" customWidth="1"/>
    <col min="8960" max="8960" width="3.88671875" customWidth="1"/>
    <col min="8961" max="8961" width="6" customWidth="1"/>
    <col min="8962" max="8962" width="2.44140625" customWidth="1"/>
    <col min="8963" max="8963" width="3" customWidth="1"/>
    <col min="8964" max="8964" width="0.33203125" customWidth="1"/>
    <col min="8966" max="8966" width="0.33203125" customWidth="1"/>
    <col min="8967" max="8967" width="3.33203125" customWidth="1"/>
    <col min="9202" max="9202" width="3.33203125" customWidth="1"/>
    <col min="9203" max="9203" width="6.109375" customWidth="1"/>
    <col min="9204" max="9204" width="3.33203125" customWidth="1"/>
    <col min="9205" max="9205" width="22" customWidth="1"/>
    <col min="9206" max="9206" width="5.109375" customWidth="1"/>
    <col min="9207" max="9207" width="4" customWidth="1"/>
    <col min="9209" max="9209" width="10" customWidth="1"/>
    <col min="9210" max="9210" width="2.44140625" customWidth="1"/>
    <col min="9211" max="9211" width="8" customWidth="1"/>
    <col min="9212" max="9212" width="12.33203125" customWidth="1"/>
    <col min="9213" max="9213" width="0.109375" customWidth="1"/>
    <col min="9214" max="9214" width="7.6640625" customWidth="1"/>
    <col min="9215" max="9215" width="11.33203125" customWidth="1"/>
    <col min="9216" max="9216" width="3.88671875" customWidth="1"/>
    <col min="9217" max="9217" width="6" customWidth="1"/>
    <col min="9218" max="9218" width="2.44140625" customWidth="1"/>
    <col min="9219" max="9219" width="3" customWidth="1"/>
    <col min="9220" max="9220" width="0.33203125" customWidth="1"/>
    <col min="9222" max="9222" width="0.33203125" customWidth="1"/>
    <col min="9223" max="9223" width="3.33203125" customWidth="1"/>
    <col min="9458" max="9458" width="3.33203125" customWidth="1"/>
    <col min="9459" max="9459" width="6.109375" customWidth="1"/>
    <col min="9460" max="9460" width="3.33203125" customWidth="1"/>
    <col min="9461" max="9461" width="22" customWidth="1"/>
    <col min="9462" max="9462" width="5.109375" customWidth="1"/>
    <col min="9463" max="9463" width="4" customWidth="1"/>
    <col min="9465" max="9465" width="10" customWidth="1"/>
    <col min="9466" max="9466" width="2.44140625" customWidth="1"/>
    <col min="9467" max="9467" width="8" customWidth="1"/>
    <col min="9468" max="9468" width="12.33203125" customWidth="1"/>
    <col min="9469" max="9469" width="0.109375" customWidth="1"/>
    <col min="9470" max="9470" width="7.6640625" customWidth="1"/>
    <col min="9471" max="9471" width="11.33203125" customWidth="1"/>
    <col min="9472" max="9472" width="3.88671875" customWidth="1"/>
    <col min="9473" max="9473" width="6" customWidth="1"/>
    <col min="9474" max="9474" width="2.44140625" customWidth="1"/>
    <col min="9475" max="9475" width="3" customWidth="1"/>
    <col min="9476" max="9476" width="0.33203125" customWidth="1"/>
    <col min="9478" max="9478" width="0.33203125" customWidth="1"/>
    <col min="9479" max="9479" width="3.33203125" customWidth="1"/>
    <col min="9714" max="9714" width="3.33203125" customWidth="1"/>
    <col min="9715" max="9715" width="6.109375" customWidth="1"/>
    <col min="9716" max="9716" width="3.33203125" customWidth="1"/>
    <col min="9717" max="9717" width="22" customWidth="1"/>
    <col min="9718" max="9718" width="5.109375" customWidth="1"/>
    <col min="9719" max="9719" width="4" customWidth="1"/>
    <col min="9721" max="9721" width="10" customWidth="1"/>
    <col min="9722" max="9722" width="2.44140625" customWidth="1"/>
    <col min="9723" max="9723" width="8" customWidth="1"/>
    <col min="9724" max="9724" width="12.33203125" customWidth="1"/>
    <col min="9725" max="9725" width="0.109375" customWidth="1"/>
    <col min="9726" max="9726" width="7.6640625" customWidth="1"/>
    <col min="9727" max="9727" width="11.33203125" customWidth="1"/>
    <col min="9728" max="9728" width="3.88671875" customWidth="1"/>
    <col min="9729" max="9729" width="6" customWidth="1"/>
    <col min="9730" max="9730" width="2.44140625" customWidth="1"/>
    <col min="9731" max="9731" width="3" customWidth="1"/>
    <col min="9732" max="9732" width="0.33203125" customWidth="1"/>
    <col min="9734" max="9734" width="0.33203125" customWidth="1"/>
    <col min="9735" max="9735" width="3.33203125" customWidth="1"/>
    <col min="9970" max="9970" width="3.33203125" customWidth="1"/>
    <col min="9971" max="9971" width="6.109375" customWidth="1"/>
    <col min="9972" max="9972" width="3.33203125" customWidth="1"/>
    <col min="9973" max="9973" width="22" customWidth="1"/>
    <col min="9974" max="9974" width="5.109375" customWidth="1"/>
    <col min="9975" max="9975" width="4" customWidth="1"/>
    <col min="9977" max="9977" width="10" customWidth="1"/>
    <col min="9978" max="9978" width="2.44140625" customWidth="1"/>
    <col min="9979" max="9979" width="8" customWidth="1"/>
    <col min="9980" max="9980" width="12.33203125" customWidth="1"/>
    <col min="9981" max="9981" width="0.109375" customWidth="1"/>
    <col min="9982" max="9982" width="7.6640625" customWidth="1"/>
    <col min="9983" max="9983" width="11.33203125" customWidth="1"/>
    <col min="9984" max="9984" width="3.88671875" customWidth="1"/>
    <col min="9985" max="9985" width="6" customWidth="1"/>
    <col min="9986" max="9986" width="2.44140625" customWidth="1"/>
    <col min="9987" max="9987" width="3" customWidth="1"/>
    <col min="9988" max="9988" width="0.33203125" customWidth="1"/>
    <col min="9990" max="9990" width="0.33203125" customWidth="1"/>
    <col min="9991" max="9991" width="3.33203125" customWidth="1"/>
    <col min="10226" max="10226" width="3.33203125" customWidth="1"/>
    <col min="10227" max="10227" width="6.109375" customWidth="1"/>
    <col min="10228" max="10228" width="3.33203125" customWidth="1"/>
    <col min="10229" max="10229" width="22" customWidth="1"/>
    <col min="10230" max="10230" width="5.109375" customWidth="1"/>
    <col min="10231" max="10231" width="4" customWidth="1"/>
    <col min="10233" max="10233" width="10" customWidth="1"/>
    <col min="10234" max="10234" width="2.44140625" customWidth="1"/>
    <col min="10235" max="10235" width="8" customWidth="1"/>
    <col min="10236" max="10236" width="12.33203125" customWidth="1"/>
    <col min="10237" max="10237" width="0.109375" customWidth="1"/>
    <col min="10238" max="10238" width="7.6640625" customWidth="1"/>
    <col min="10239" max="10239" width="11.33203125" customWidth="1"/>
    <col min="10240" max="10240" width="3.88671875" customWidth="1"/>
    <col min="10241" max="10241" width="6" customWidth="1"/>
    <col min="10242" max="10242" width="2.44140625" customWidth="1"/>
    <col min="10243" max="10243" width="3" customWidth="1"/>
    <col min="10244" max="10244" width="0.33203125" customWidth="1"/>
    <col min="10246" max="10246" width="0.33203125" customWidth="1"/>
    <col min="10247" max="10247" width="3.33203125" customWidth="1"/>
    <col min="10482" max="10482" width="3.33203125" customWidth="1"/>
    <col min="10483" max="10483" width="6.109375" customWidth="1"/>
    <col min="10484" max="10484" width="3.33203125" customWidth="1"/>
    <col min="10485" max="10485" width="22" customWidth="1"/>
    <col min="10486" max="10486" width="5.109375" customWidth="1"/>
    <col min="10487" max="10487" width="4" customWidth="1"/>
    <col min="10489" max="10489" width="10" customWidth="1"/>
    <col min="10490" max="10490" width="2.44140625" customWidth="1"/>
    <col min="10491" max="10491" width="8" customWidth="1"/>
    <col min="10492" max="10492" width="12.33203125" customWidth="1"/>
    <col min="10493" max="10493" width="0.109375" customWidth="1"/>
    <col min="10494" max="10494" width="7.6640625" customWidth="1"/>
    <col min="10495" max="10495" width="11.33203125" customWidth="1"/>
    <col min="10496" max="10496" width="3.88671875" customWidth="1"/>
    <col min="10497" max="10497" width="6" customWidth="1"/>
    <col min="10498" max="10498" width="2.44140625" customWidth="1"/>
    <col min="10499" max="10499" width="3" customWidth="1"/>
    <col min="10500" max="10500" width="0.33203125" customWidth="1"/>
    <col min="10502" max="10502" width="0.33203125" customWidth="1"/>
    <col min="10503" max="10503" width="3.33203125" customWidth="1"/>
    <col min="10738" max="10738" width="3.33203125" customWidth="1"/>
    <col min="10739" max="10739" width="6.109375" customWidth="1"/>
    <col min="10740" max="10740" width="3.33203125" customWidth="1"/>
    <col min="10741" max="10741" width="22" customWidth="1"/>
    <col min="10742" max="10742" width="5.109375" customWidth="1"/>
    <col min="10743" max="10743" width="4" customWidth="1"/>
    <col min="10745" max="10745" width="10" customWidth="1"/>
    <col min="10746" max="10746" width="2.44140625" customWidth="1"/>
    <col min="10747" max="10747" width="8" customWidth="1"/>
    <col min="10748" max="10748" width="12.33203125" customWidth="1"/>
    <col min="10749" max="10749" width="0.109375" customWidth="1"/>
    <col min="10750" max="10750" width="7.6640625" customWidth="1"/>
    <col min="10751" max="10751" width="11.33203125" customWidth="1"/>
    <col min="10752" max="10752" width="3.88671875" customWidth="1"/>
    <col min="10753" max="10753" width="6" customWidth="1"/>
    <col min="10754" max="10754" width="2.44140625" customWidth="1"/>
    <col min="10755" max="10755" width="3" customWidth="1"/>
    <col min="10756" max="10756" width="0.33203125" customWidth="1"/>
    <col min="10758" max="10758" width="0.33203125" customWidth="1"/>
    <col min="10759" max="10759" width="3.33203125" customWidth="1"/>
    <col min="10994" max="10994" width="3.33203125" customWidth="1"/>
    <col min="10995" max="10995" width="6.109375" customWidth="1"/>
    <col min="10996" max="10996" width="3.33203125" customWidth="1"/>
    <col min="10997" max="10997" width="22" customWidth="1"/>
    <col min="10998" max="10998" width="5.109375" customWidth="1"/>
    <col min="10999" max="10999" width="4" customWidth="1"/>
    <col min="11001" max="11001" width="10" customWidth="1"/>
    <col min="11002" max="11002" width="2.44140625" customWidth="1"/>
    <col min="11003" max="11003" width="8" customWidth="1"/>
    <col min="11004" max="11004" width="12.33203125" customWidth="1"/>
    <col min="11005" max="11005" width="0.109375" customWidth="1"/>
    <col min="11006" max="11006" width="7.6640625" customWidth="1"/>
    <col min="11007" max="11007" width="11.33203125" customWidth="1"/>
    <col min="11008" max="11008" width="3.88671875" customWidth="1"/>
    <col min="11009" max="11009" width="6" customWidth="1"/>
    <col min="11010" max="11010" width="2.44140625" customWidth="1"/>
    <col min="11011" max="11011" width="3" customWidth="1"/>
    <col min="11012" max="11012" width="0.33203125" customWidth="1"/>
    <col min="11014" max="11014" width="0.33203125" customWidth="1"/>
    <col min="11015" max="11015" width="3.33203125" customWidth="1"/>
    <col min="11250" max="11250" width="3.33203125" customWidth="1"/>
    <col min="11251" max="11251" width="6.109375" customWidth="1"/>
    <col min="11252" max="11252" width="3.33203125" customWidth="1"/>
    <col min="11253" max="11253" width="22" customWidth="1"/>
    <col min="11254" max="11254" width="5.109375" customWidth="1"/>
    <col min="11255" max="11255" width="4" customWidth="1"/>
    <col min="11257" max="11257" width="10" customWidth="1"/>
    <col min="11258" max="11258" width="2.44140625" customWidth="1"/>
    <col min="11259" max="11259" width="8" customWidth="1"/>
    <col min="11260" max="11260" width="12.33203125" customWidth="1"/>
    <col min="11261" max="11261" width="0.109375" customWidth="1"/>
    <col min="11262" max="11262" width="7.6640625" customWidth="1"/>
    <col min="11263" max="11263" width="11.33203125" customWidth="1"/>
    <col min="11264" max="11264" width="3.88671875" customWidth="1"/>
    <col min="11265" max="11265" width="6" customWidth="1"/>
    <col min="11266" max="11266" width="2.44140625" customWidth="1"/>
    <col min="11267" max="11267" width="3" customWidth="1"/>
    <col min="11268" max="11268" width="0.33203125" customWidth="1"/>
    <col min="11270" max="11270" width="0.33203125" customWidth="1"/>
    <col min="11271" max="11271" width="3.33203125" customWidth="1"/>
    <col min="11506" max="11506" width="3.33203125" customWidth="1"/>
    <col min="11507" max="11507" width="6.109375" customWidth="1"/>
    <col min="11508" max="11508" width="3.33203125" customWidth="1"/>
    <col min="11509" max="11509" width="22" customWidth="1"/>
    <col min="11510" max="11510" width="5.109375" customWidth="1"/>
    <col min="11511" max="11511" width="4" customWidth="1"/>
    <col min="11513" max="11513" width="10" customWidth="1"/>
    <col min="11514" max="11514" width="2.44140625" customWidth="1"/>
    <col min="11515" max="11515" width="8" customWidth="1"/>
    <col min="11516" max="11516" width="12.33203125" customWidth="1"/>
    <col min="11517" max="11517" width="0.109375" customWidth="1"/>
    <col min="11518" max="11518" width="7.6640625" customWidth="1"/>
    <col min="11519" max="11519" width="11.33203125" customWidth="1"/>
    <col min="11520" max="11520" width="3.88671875" customWidth="1"/>
    <col min="11521" max="11521" width="6" customWidth="1"/>
    <col min="11522" max="11522" width="2.44140625" customWidth="1"/>
    <col min="11523" max="11523" width="3" customWidth="1"/>
    <col min="11524" max="11524" width="0.33203125" customWidth="1"/>
    <col min="11526" max="11526" width="0.33203125" customWidth="1"/>
    <col min="11527" max="11527" width="3.33203125" customWidth="1"/>
    <col min="11762" max="11762" width="3.33203125" customWidth="1"/>
    <col min="11763" max="11763" width="6.109375" customWidth="1"/>
    <col min="11764" max="11764" width="3.33203125" customWidth="1"/>
    <col min="11765" max="11765" width="22" customWidth="1"/>
    <col min="11766" max="11766" width="5.109375" customWidth="1"/>
    <col min="11767" max="11767" width="4" customWidth="1"/>
    <col min="11769" max="11769" width="10" customWidth="1"/>
    <col min="11770" max="11770" width="2.44140625" customWidth="1"/>
    <col min="11771" max="11771" width="8" customWidth="1"/>
    <col min="11772" max="11772" width="12.33203125" customWidth="1"/>
    <col min="11773" max="11773" width="0.109375" customWidth="1"/>
    <col min="11774" max="11774" width="7.6640625" customWidth="1"/>
    <col min="11775" max="11775" width="11.33203125" customWidth="1"/>
    <col min="11776" max="11776" width="3.88671875" customWidth="1"/>
    <col min="11777" max="11777" width="6" customWidth="1"/>
    <col min="11778" max="11778" width="2.44140625" customWidth="1"/>
    <col min="11779" max="11779" width="3" customWidth="1"/>
    <col min="11780" max="11780" width="0.33203125" customWidth="1"/>
    <col min="11782" max="11782" width="0.33203125" customWidth="1"/>
    <col min="11783" max="11783" width="3.33203125" customWidth="1"/>
    <col min="12018" max="12018" width="3.33203125" customWidth="1"/>
    <col min="12019" max="12019" width="6.109375" customWidth="1"/>
    <col min="12020" max="12020" width="3.33203125" customWidth="1"/>
    <col min="12021" max="12021" width="22" customWidth="1"/>
    <col min="12022" max="12022" width="5.109375" customWidth="1"/>
    <col min="12023" max="12023" width="4" customWidth="1"/>
    <col min="12025" max="12025" width="10" customWidth="1"/>
    <col min="12026" max="12026" width="2.44140625" customWidth="1"/>
    <col min="12027" max="12027" width="8" customWidth="1"/>
    <col min="12028" max="12028" width="12.33203125" customWidth="1"/>
    <col min="12029" max="12029" width="0.109375" customWidth="1"/>
    <col min="12030" max="12030" width="7.6640625" customWidth="1"/>
    <col min="12031" max="12031" width="11.33203125" customWidth="1"/>
    <col min="12032" max="12032" width="3.88671875" customWidth="1"/>
    <col min="12033" max="12033" width="6" customWidth="1"/>
    <col min="12034" max="12034" width="2.44140625" customWidth="1"/>
    <col min="12035" max="12035" width="3" customWidth="1"/>
    <col min="12036" max="12036" width="0.33203125" customWidth="1"/>
    <col min="12038" max="12038" width="0.33203125" customWidth="1"/>
    <col min="12039" max="12039" width="3.33203125" customWidth="1"/>
    <col min="12274" max="12274" width="3.33203125" customWidth="1"/>
    <col min="12275" max="12275" width="6.109375" customWidth="1"/>
    <col min="12276" max="12276" width="3.33203125" customWidth="1"/>
    <col min="12277" max="12277" width="22" customWidth="1"/>
    <col min="12278" max="12278" width="5.109375" customWidth="1"/>
    <col min="12279" max="12279" width="4" customWidth="1"/>
    <col min="12281" max="12281" width="10" customWidth="1"/>
    <col min="12282" max="12282" width="2.44140625" customWidth="1"/>
    <col min="12283" max="12283" width="8" customWidth="1"/>
    <col min="12284" max="12284" width="12.33203125" customWidth="1"/>
    <col min="12285" max="12285" width="0.109375" customWidth="1"/>
    <col min="12286" max="12286" width="7.6640625" customWidth="1"/>
    <col min="12287" max="12287" width="11.33203125" customWidth="1"/>
    <col min="12288" max="12288" width="3.88671875" customWidth="1"/>
    <col min="12289" max="12289" width="6" customWidth="1"/>
    <col min="12290" max="12290" width="2.44140625" customWidth="1"/>
    <col min="12291" max="12291" width="3" customWidth="1"/>
    <col min="12292" max="12292" width="0.33203125" customWidth="1"/>
    <col min="12294" max="12294" width="0.33203125" customWidth="1"/>
    <col min="12295" max="12295" width="3.33203125" customWidth="1"/>
    <col min="12530" max="12530" width="3.33203125" customWidth="1"/>
    <col min="12531" max="12531" width="6.109375" customWidth="1"/>
    <col min="12532" max="12532" width="3.33203125" customWidth="1"/>
    <col min="12533" max="12533" width="22" customWidth="1"/>
    <col min="12534" max="12534" width="5.109375" customWidth="1"/>
    <col min="12535" max="12535" width="4" customWidth="1"/>
    <col min="12537" max="12537" width="10" customWidth="1"/>
    <col min="12538" max="12538" width="2.44140625" customWidth="1"/>
    <col min="12539" max="12539" width="8" customWidth="1"/>
    <col min="12540" max="12540" width="12.33203125" customWidth="1"/>
    <col min="12541" max="12541" width="0.109375" customWidth="1"/>
    <col min="12542" max="12542" width="7.6640625" customWidth="1"/>
    <col min="12543" max="12543" width="11.33203125" customWidth="1"/>
    <col min="12544" max="12544" width="3.88671875" customWidth="1"/>
    <col min="12545" max="12545" width="6" customWidth="1"/>
    <col min="12546" max="12546" width="2.44140625" customWidth="1"/>
    <col min="12547" max="12547" width="3" customWidth="1"/>
    <col min="12548" max="12548" width="0.33203125" customWidth="1"/>
    <col min="12550" max="12550" width="0.33203125" customWidth="1"/>
    <col min="12551" max="12551" width="3.33203125" customWidth="1"/>
    <col min="12786" max="12786" width="3.33203125" customWidth="1"/>
    <col min="12787" max="12787" width="6.109375" customWidth="1"/>
    <col min="12788" max="12788" width="3.33203125" customWidth="1"/>
    <col min="12789" max="12789" width="22" customWidth="1"/>
    <col min="12790" max="12790" width="5.109375" customWidth="1"/>
    <col min="12791" max="12791" width="4" customWidth="1"/>
    <col min="12793" max="12793" width="10" customWidth="1"/>
    <col min="12794" max="12794" width="2.44140625" customWidth="1"/>
    <col min="12795" max="12795" width="8" customWidth="1"/>
    <col min="12796" max="12796" width="12.33203125" customWidth="1"/>
    <col min="12797" max="12797" width="0.109375" customWidth="1"/>
    <col min="12798" max="12798" width="7.6640625" customWidth="1"/>
    <col min="12799" max="12799" width="11.33203125" customWidth="1"/>
    <col min="12800" max="12800" width="3.88671875" customWidth="1"/>
    <col min="12801" max="12801" width="6" customWidth="1"/>
    <col min="12802" max="12802" width="2.44140625" customWidth="1"/>
    <col min="12803" max="12803" width="3" customWidth="1"/>
    <col min="12804" max="12804" width="0.33203125" customWidth="1"/>
    <col min="12806" max="12806" width="0.33203125" customWidth="1"/>
    <col min="12807" max="12807" width="3.33203125" customWidth="1"/>
    <col min="13042" max="13042" width="3.33203125" customWidth="1"/>
    <col min="13043" max="13043" width="6.109375" customWidth="1"/>
    <col min="13044" max="13044" width="3.33203125" customWidth="1"/>
    <col min="13045" max="13045" width="22" customWidth="1"/>
    <col min="13046" max="13046" width="5.109375" customWidth="1"/>
    <col min="13047" max="13047" width="4" customWidth="1"/>
    <col min="13049" max="13049" width="10" customWidth="1"/>
    <col min="13050" max="13050" width="2.44140625" customWidth="1"/>
    <col min="13051" max="13051" width="8" customWidth="1"/>
    <col min="13052" max="13052" width="12.33203125" customWidth="1"/>
    <col min="13053" max="13053" width="0.109375" customWidth="1"/>
    <col min="13054" max="13054" width="7.6640625" customWidth="1"/>
    <col min="13055" max="13055" width="11.33203125" customWidth="1"/>
    <col min="13056" max="13056" width="3.88671875" customWidth="1"/>
    <col min="13057" max="13057" width="6" customWidth="1"/>
    <col min="13058" max="13058" width="2.44140625" customWidth="1"/>
    <col min="13059" max="13059" width="3" customWidth="1"/>
    <col min="13060" max="13060" width="0.33203125" customWidth="1"/>
    <col min="13062" max="13062" width="0.33203125" customWidth="1"/>
    <col min="13063" max="13063" width="3.33203125" customWidth="1"/>
    <col min="13298" max="13298" width="3.33203125" customWidth="1"/>
    <col min="13299" max="13299" width="6.109375" customWidth="1"/>
    <col min="13300" max="13300" width="3.33203125" customWidth="1"/>
    <col min="13301" max="13301" width="22" customWidth="1"/>
    <col min="13302" max="13302" width="5.109375" customWidth="1"/>
    <col min="13303" max="13303" width="4" customWidth="1"/>
    <col min="13305" max="13305" width="10" customWidth="1"/>
    <col min="13306" max="13306" width="2.44140625" customWidth="1"/>
    <col min="13307" max="13307" width="8" customWidth="1"/>
    <col min="13308" max="13308" width="12.33203125" customWidth="1"/>
    <col min="13309" max="13309" width="0.109375" customWidth="1"/>
    <col min="13310" max="13310" width="7.6640625" customWidth="1"/>
    <col min="13311" max="13311" width="11.33203125" customWidth="1"/>
    <col min="13312" max="13312" width="3.88671875" customWidth="1"/>
    <col min="13313" max="13313" width="6" customWidth="1"/>
    <col min="13314" max="13314" width="2.44140625" customWidth="1"/>
    <col min="13315" max="13315" width="3" customWidth="1"/>
    <col min="13316" max="13316" width="0.33203125" customWidth="1"/>
    <col min="13318" max="13318" width="0.33203125" customWidth="1"/>
    <col min="13319" max="13319" width="3.33203125" customWidth="1"/>
    <col min="13554" max="13554" width="3.33203125" customWidth="1"/>
    <col min="13555" max="13555" width="6.109375" customWidth="1"/>
    <col min="13556" max="13556" width="3.33203125" customWidth="1"/>
    <col min="13557" max="13557" width="22" customWidth="1"/>
    <col min="13558" max="13558" width="5.109375" customWidth="1"/>
    <col min="13559" max="13559" width="4" customWidth="1"/>
    <col min="13561" max="13561" width="10" customWidth="1"/>
    <col min="13562" max="13562" width="2.44140625" customWidth="1"/>
    <col min="13563" max="13563" width="8" customWidth="1"/>
    <col min="13564" max="13564" width="12.33203125" customWidth="1"/>
    <col min="13565" max="13565" width="0.109375" customWidth="1"/>
    <col min="13566" max="13566" width="7.6640625" customWidth="1"/>
    <col min="13567" max="13567" width="11.33203125" customWidth="1"/>
    <col min="13568" max="13568" width="3.88671875" customWidth="1"/>
    <col min="13569" max="13569" width="6" customWidth="1"/>
    <col min="13570" max="13570" width="2.44140625" customWidth="1"/>
    <col min="13571" max="13571" width="3" customWidth="1"/>
    <col min="13572" max="13572" width="0.33203125" customWidth="1"/>
    <col min="13574" max="13574" width="0.33203125" customWidth="1"/>
    <col min="13575" max="13575" width="3.33203125" customWidth="1"/>
    <col min="13810" max="13810" width="3.33203125" customWidth="1"/>
    <col min="13811" max="13811" width="6.109375" customWidth="1"/>
    <col min="13812" max="13812" width="3.33203125" customWidth="1"/>
    <col min="13813" max="13813" width="22" customWidth="1"/>
    <col min="13814" max="13814" width="5.109375" customWidth="1"/>
    <col min="13815" max="13815" width="4" customWidth="1"/>
    <col min="13817" max="13817" width="10" customWidth="1"/>
    <col min="13818" max="13818" width="2.44140625" customWidth="1"/>
    <col min="13819" max="13819" width="8" customWidth="1"/>
    <col min="13820" max="13820" width="12.33203125" customWidth="1"/>
    <col min="13821" max="13821" width="0.109375" customWidth="1"/>
    <col min="13822" max="13822" width="7.6640625" customWidth="1"/>
    <col min="13823" max="13823" width="11.33203125" customWidth="1"/>
    <col min="13824" max="13824" width="3.88671875" customWidth="1"/>
    <col min="13825" max="13825" width="6" customWidth="1"/>
    <col min="13826" max="13826" width="2.44140625" customWidth="1"/>
    <col min="13827" max="13827" width="3" customWidth="1"/>
    <col min="13828" max="13828" width="0.33203125" customWidth="1"/>
    <col min="13830" max="13830" width="0.33203125" customWidth="1"/>
    <col min="13831" max="13831" width="3.33203125" customWidth="1"/>
    <col min="14066" max="14066" width="3.33203125" customWidth="1"/>
    <col min="14067" max="14067" width="6.109375" customWidth="1"/>
    <col min="14068" max="14068" width="3.33203125" customWidth="1"/>
    <col min="14069" max="14069" width="22" customWidth="1"/>
    <col min="14070" max="14070" width="5.109375" customWidth="1"/>
    <col min="14071" max="14071" width="4" customWidth="1"/>
    <col min="14073" max="14073" width="10" customWidth="1"/>
    <col min="14074" max="14074" width="2.44140625" customWidth="1"/>
    <col min="14075" max="14075" width="8" customWidth="1"/>
    <col min="14076" max="14076" width="12.33203125" customWidth="1"/>
    <col min="14077" max="14077" width="0.109375" customWidth="1"/>
    <col min="14078" max="14078" width="7.6640625" customWidth="1"/>
    <col min="14079" max="14079" width="11.33203125" customWidth="1"/>
    <col min="14080" max="14080" width="3.88671875" customWidth="1"/>
    <col min="14081" max="14081" width="6" customWidth="1"/>
    <col min="14082" max="14082" width="2.44140625" customWidth="1"/>
    <col min="14083" max="14083" width="3" customWidth="1"/>
    <col min="14084" max="14084" width="0.33203125" customWidth="1"/>
    <col min="14086" max="14086" width="0.33203125" customWidth="1"/>
    <col min="14087" max="14087" width="3.33203125" customWidth="1"/>
    <col min="14322" max="14322" width="3.33203125" customWidth="1"/>
    <col min="14323" max="14323" width="6.109375" customWidth="1"/>
    <col min="14324" max="14324" width="3.33203125" customWidth="1"/>
    <col min="14325" max="14325" width="22" customWidth="1"/>
    <col min="14326" max="14326" width="5.109375" customWidth="1"/>
    <col min="14327" max="14327" width="4" customWidth="1"/>
    <col min="14329" max="14329" width="10" customWidth="1"/>
    <col min="14330" max="14330" width="2.44140625" customWidth="1"/>
    <col min="14331" max="14331" width="8" customWidth="1"/>
    <col min="14332" max="14332" width="12.33203125" customWidth="1"/>
    <col min="14333" max="14333" width="0.109375" customWidth="1"/>
    <col min="14334" max="14334" width="7.6640625" customWidth="1"/>
    <col min="14335" max="14335" width="11.33203125" customWidth="1"/>
    <col min="14336" max="14336" width="3.88671875" customWidth="1"/>
    <col min="14337" max="14337" width="6" customWidth="1"/>
    <col min="14338" max="14338" width="2.44140625" customWidth="1"/>
    <col min="14339" max="14339" width="3" customWidth="1"/>
    <col min="14340" max="14340" width="0.33203125" customWidth="1"/>
    <col min="14342" max="14342" width="0.33203125" customWidth="1"/>
    <col min="14343" max="14343" width="3.33203125" customWidth="1"/>
    <col min="14578" max="14578" width="3.33203125" customWidth="1"/>
    <col min="14579" max="14579" width="6.109375" customWidth="1"/>
    <col min="14580" max="14580" width="3.33203125" customWidth="1"/>
    <col min="14581" max="14581" width="22" customWidth="1"/>
    <col min="14582" max="14582" width="5.109375" customWidth="1"/>
    <col min="14583" max="14583" width="4" customWidth="1"/>
    <col min="14585" max="14585" width="10" customWidth="1"/>
    <col min="14586" max="14586" width="2.44140625" customWidth="1"/>
    <col min="14587" max="14587" width="8" customWidth="1"/>
    <col min="14588" max="14588" width="12.33203125" customWidth="1"/>
    <col min="14589" max="14589" width="0.109375" customWidth="1"/>
    <col min="14590" max="14590" width="7.6640625" customWidth="1"/>
    <col min="14591" max="14591" width="11.33203125" customWidth="1"/>
    <col min="14592" max="14592" width="3.88671875" customWidth="1"/>
    <col min="14593" max="14593" width="6" customWidth="1"/>
    <col min="14594" max="14594" width="2.44140625" customWidth="1"/>
    <col min="14595" max="14595" width="3" customWidth="1"/>
    <col min="14596" max="14596" width="0.33203125" customWidth="1"/>
    <col min="14598" max="14598" width="0.33203125" customWidth="1"/>
    <col min="14599" max="14599" width="3.33203125" customWidth="1"/>
    <col min="14834" max="14834" width="3.33203125" customWidth="1"/>
    <col min="14835" max="14835" width="6.109375" customWidth="1"/>
    <col min="14836" max="14836" width="3.33203125" customWidth="1"/>
    <col min="14837" max="14837" width="22" customWidth="1"/>
    <col min="14838" max="14838" width="5.109375" customWidth="1"/>
    <col min="14839" max="14839" width="4" customWidth="1"/>
    <col min="14841" max="14841" width="10" customWidth="1"/>
    <col min="14842" max="14842" width="2.44140625" customWidth="1"/>
    <col min="14843" max="14843" width="8" customWidth="1"/>
    <col min="14844" max="14844" width="12.33203125" customWidth="1"/>
    <col min="14845" max="14845" width="0.109375" customWidth="1"/>
    <col min="14846" max="14846" width="7.6640625" customWidth="1"/>
    <col min="14847" max="14847" width="11.33203125" customWidth="1"/>
    <col min="14848" max="14848" width="3.88671875" customWidth="1"/>
    <col min="14849" max="14849" width="6" customWidth="1"/>
    <col min="14850" max="14850" width="2.44140625" customWidth="1"/>
    <col min="14851" max="14851" width="3" customWidth="1"/>
    <col min="14852" max="14852" width="0.33203125" customWidth="1"/>
    <col min="14854" max="14854" width="0.33203125" customWidth="1"/>
    <col min="14855" max="14855" width="3.33203125" customWidth="1"/>
    <col min="15090" max="15090" width="3.33203125" customWidth="1"/>
    <col min="15091" max="15091" width="6.109375" customWidth="1"/>
    <col min="15092" max="15092" width="3.33203125" customWidth="1"/>
    <col min="15093" max="15093" width="22" customWidth="1"/>
    <col min="15094" max="15094" width="5.109375" customWidth="1"/>
    <col min="15095" max="15095" width="4" customWidth="1"/>
    <col min="15097" max="15097" width="10" customWidth="1"/>
    <col min="15098" max="15098" width="2.44140625" customWidth="1"/>
    <col min="15099" max="15099" width="8" customWidth="1"/>
    <col min="15100" max="15100" width="12.33203125" customWidth="1"/>
    <col min="15101" max="15101" width="0.109375" customWidth="1"/>
    <col min="15102" max="15102" width="7.6640625" customWidth="1"/>
    <col min="15103" max="15103" width="11.33203125" customWidth="1"/>
    <col min="15104" max="15104" width="3.88671875" customWidth="1"/>
    <col min="15105" max="15105" width="6" customWidth="1"/>
    <col min="15106" max="15106" width="2.44140625" customWidth="1"/>
    <col min="15107" max="15107" width="3" customWidth="1"/>
    <col min="15108" max="15108" width="0.33203125" customWidth="1"/>
    <col min="15110" max="15110" width="0.33203125" customWidth="1"/>
    <col min="15111" max="15111" width="3.33203125" customWidth="1"/>
    <col min="15346" max="15346" width="3.33203125" customWidth="1"/>
    <col min="15347" max="15347" width="6.109375" customWidth="1"/>
    <col min="15348" max="15348" width="3.33203125" customWidth="1"/>
    <col min="15349" max="15349" width="22" customWidth="1"/>
    <col min="15350" max="15350" width="5.109375" customWidth="1"/>
    <col min="15351" max="15351" width="4" customWidth="1"/>
    <col min="15353" max="15353" width="10" customWidth="1"/>
    <col min="15354" max="15354" width="2.44140625" customWidth="1"/>
    <col min="15355" max="15355" width="8" customWidth="1"/>
    <col min="15356" max="15356" width="12.33203125" customWidth="1"/>
    <col min="15357" max="15357" width="0.109375" customWidth="1"/>
    <col min="15358" max="15358" width="7.6640625" customWidth="1"/>
    <col min="15359" max="15359" width="11.33203125" customWidth="1"/>
    <col min="15360" max="15360" width="3.88671875" customWidth="1"/>
    <col min="15361" max="15361" width="6" customWidth="1"/>
    <col min="15362" max="15362" width="2.44140625" customWidth="1"/>
    <col min="15363" max="15363" width="3" customWidth="1"/>
    <col min="15364" max="15364" width="0.33203125" customWidth="1"/>
    <col min="15366" max="15366" width="0.33203125" customWidth="1"/>
    <col min="15367" max="15367" width="3.33203125" customWidth="1"/>
    <col min="15602" max="15602" width="3.33203125" customWidth="1"/>
    <col min="15603" max="15603" width="6.109375" customWidth="1"/>
    <col min="15604" max="15604" width="3.33203125" customWidth="1"/>
    <col min="15605" max="15605" width="22" customWidth="1"/>
    <col min="15606" max="15606" width="5.109375" customWidth="1"/>
    <col min="15607" max="15607" width="4" customWidth="1"/>
    <col min="15609" max="15609" width="10" customWidth="1"/>
    <col min="15610" max="15610" width="2.44140625" customWidth="1"/>
    <col min="15611" max="15611" width="8" customWidth="1"/>
    <col min="15612" max="15612" width="12.33203125" customWidth="1"/>
    <col min="15613" max="15613" width="0.109375" customWidth="1"/>
    <col min="15614" max="15614" width="7.6640625" customWidth="1"/>
    <col min="15615" max="15615" width="11.33203125" customWidth="1"/>
    <col min="15616" max="15616" width="3.88671875" customWidth="1"/>
    <col min="15617" max="15617" width="6" customWidth="1"/>
    <col min="15618" max="15618" width="2.44140625" customWidth="1"/>
    <col min="15619" max="15619" width="3" customWidth="1"/>
    <col min="15620" max="15620" width="0.33203125" customWidth="1"/>
    <col min="15622" max="15622" width="0.33203125" customWidth="1"/>
    <col min="15623" max="15623" width="3.33203125" customWidth="1"/>
    <col min="15858" max="15858" width="3.33203125" customWidth="1"/>
    <col min="15859" max="15859" width="6.109375" customWidth="1"/>
    <col min="15860" max="15860" width="3.33203125" customWidth="1"/>
    <col min="15861" max="15861" width="22" customWidth="1"/>
    <col min="15862" max="15862" width="5.109375" customWidth="1"/>
    <col min="15863" max="15863" width="4" customWidth="1"/>
    <col min="15865" max="15865" width="10" customWidth="1"/>
    <col min="15866" max="15866" width="2.44140625" customWidth="1"/>
    <col min="15867" max="15867" width="8" customWidth="1"/>
    <col min="15868" max="15868" width="12.33203125" customWidth="1"/>
    <col min="15869" max="15869" width="0.109375" customWidth="1"/>
    <col min="15870" max="15870" width="7.6640625" customWidth="1"/>
    <col min="15871" max="15871" width="11.33203125" customWidth="1"/>
    <col min="15872" max="15872" width="3.88671875" customWidth="1"/>
    <col min="15873" max="15873" width="6" customWidth="1"/>
    <col min="15874" max="15874" width="2.44140625" customWidth="1"/>
    <col min="15875" max="15875" width="3" customWidth="1"/>
    <col min="15876" max="15876" width="0.33203125" customWidth="1"/>
    <col min="15878" max="15878" width="0.33203125" customWidth="1"/>
    <col min="15879" max="15879" width="3.33203125" customWidth="1"/>
    <col min="16114" max="16114" width="3.33203125" customWidth="1"/>
    <col min="16115" max="16115" width="6.109375" customWidth="1"/>
    <col min="16116" max="16116" width="3.33203125" customWidth="1"/>
    <col min="16117" max="16117" width="22" customWidth="1"/>
    <col min="16118" max="16118" width="5.109375" customWidth="1"/>
    <col min="16119" max="16119" width="4" customWidth="1"/>
    <col min="16121" max="16121" width="10" customWidth="1"/>
    <col min="16122" max="16122" width="2.44140625" customWidth="1"/>
    <col min="16123" max="16123" width="8" customWidth="1"/>
    <col min="16124" max="16124" width="12.33203125" customWidth="1"/>
    <col min="16125" max="16125" width="0.109375" customWidth="1"/>
    <col min="16126" max="16126" width="7.6640625" customWidth="1"/>
    <col min="16127" max="16127" width="11.33203125" customWidth="1"/>
    <col min="16128" max="16128" width="3.88671875" customWidth="1"/>
    <col min="16129" max="16129" width="6" customWidth="1"/>
    <col min="16130" max="16130" width="2.44140625" customWidth="1"/>
    <col min="16131" max="16131" width="3" customWidth="1"/>
    <col min="16132" max="16132" width="0.33203125" customWidth="1"/>
    <col min="16134" max="16134" width="0.33203125" customWidth="1"/>
    <col min="16135" max="16135" width="3.33203125" customWidth="1"/>
  </cols>
  <sheetData>
    <row r="1" spans="1:13">
      <c r="A1" s="11"/>
      <c r="B1" s="11"/>
      <c r="C1" s="11"/>
      <c r="D1" s="11"/>
      <c r="E1" s="11"/>
      <c r="F1" s="216"/>
      <c r="G1" s="216"/>
      <c r="H1" s="216"/>
      <c r="I1" s="216"/>
      <c r="J1" s="11"/>
      <c r="K1" s="11"/>
      <c r="L1" s="11"/>
    </row>
    <row r="2" spans="1:13" ht="16.5" customHeight="1">
      <c r="A2" s="11"/>
      <c r="B2" s="321" t="s">
        <v>1403</v>
      </c>
      <c r="C2" s="322"/>
      <c r="D2" s="322"/>
      <c r="E2" s="323"/>
      <c r="F2" s="216"/>
      <c r="G2" s="216"/>
      <c r="H2" s="216"/>
      <c r="I2" s="216"/>
      <c r="J2" s="11"/>
      <c r="K2" s="11"/>
      <c r="L2" s="11"/>
    </row>
    <row r="3" spans="1:13">
      <c r="A3" s="11"/>
      <c r="B3" s="301" t="s">
        <v>1290</v>
      </c>
      <c r="C3" s="302"/>
      <c r="D3" s="302"/>
      <c r="E3" s="11"/>
      <c r="F3" s="216"/>
      <c r="G3" s="216"/>
      <c r="H3" s="216"/>
      <c r="I3" s="216"/>
      <c r="J3" s="11"/>
      <c r="K3" s="11"/>
      <c r="L3" s="11"/>
    </row>
    <row r="4" spans="1:13">
      <c r="A4" s="11"/>
      <c r="B4" s="301" t="s">
        <v>1289</v>
      </c>
      <c r="C4" s="302"/>
      <c r="D4" s="302"/>
      <c r="E4" s="11"/>
      <c r="F4" s="216"/>
      <c r="G4" s="216"/>
      <c r="H4" s="216"/>
      <c r="I4" s="216"/>
      <c r="J4" s="11"/>
      <c r="K4" s="11"/>
      <c r="L4" s="11"/>
    </row>
    <row r="5" spans="1:13">
      <c r="A5" s="11"/>
      <c r="B5" s="301" t="s">
        <v>1291</v>
      </c>
      <c r="C5" s="302"/>
      <c r="D5" s="302"/>
      <c r="E5" s="11"/>
      <c r="F5" s="216"/>
      <c r="G5" s="216"/>
      <c r="H5" s="216"/>
      <c r="I5" s="216"/>
      <c r="J5" s="11"/>
      <c r="K5" s="11"/>
      <c r="L5" s="11"/>
    </row>
    <row r="6" spans="1:13">
      <c r="A6" s="11"/>
      <c r="B6" s="11"/>
      <c r="C6" s="11"/>
      <c r="D6" s="11"/>
      <c r="E6" s="11"/>
      <c r="F6" s="216"/>
      <c r="G6" s="216"/>
      <c r="H6" s="216"/>
      <c r="I6" s="216"/>
      <c r="J6" s="11"/>
      <c r="K6" s="11"/>
      <c r="L6" s="11"/>
    </row>
    <row r="7" spans="1:13" ht="15.6">
      <c r="A7" s="11"/>
      <c r="B7" s="324" t="s">
        <v>1598</v>
      </c>
      <c r="C7" s="325"/>
      <c r="D7" s="325"/>
      <c r="E7" s="325"/>
      <c r="F7" s="325"/>
      <c r="G7" s="325"/>
      <c r="H7" s="325"/>
      <c r="I7" s="325"/>
      <c r="J7" s="326"/>
      <c r="K7" s="326"/>
      <c r="L7" s="11"/>
    </row>
    <row r="8" spans="1:13">
      <c r="A8" s="11"/>
      <c r="B8" s="11"/>
      <c r="C8" s="11"/>
      <c r="D8" s="11"/>
      <c r="E8" s="11"/>
      <c r="F8" s="216"/>
      <c r="G8" s="216"/>
      <c r="H8" s="216"/>
      <c r="I8" s="216"/>
      <c r="J8" s="11"/>
      <c r="K8" s="11"/>
      <c r="L8" s="11"/>
    </row>
    <row r="9" spans="1:13" ht="15" customHeight="1">
      <c r="A9" s="11"/>
      <c r="B9" s="319"/>
      <c r="C9" s="320"/>
      <c r="D9" s="320"/>
      <c r="E9" s="320"/>
      <c r="F9" s="320"/>
      <c r="G9" s="231"/>
      <c r="H9" s="231"/>
      <c r="I9" s="231"/>
      <c r="J9" s="231"/>
      <c r="K9" s="231"/>
      <c r="L9" s="11"/>
    </row>
    <row r="10" spans="1:13" ht="15" customHeight="1">
      <c r="A10" s="11"/>
      <c r="B10" s="11"/>
      <c r="C10" s="11"/>
      <c r="D10" s="11"/>
      <c r="E10" s="11"/>
      <c r="F10" s="216"/>
      <c r="G10" s="216"/>
      <c r="H10" s="216"/>
      <c r="K10" s="11"/>
      <c r="L10" s="11"/>
    </row>
    <row r="11" spans="1:13" ht="15" customHeight="1">
      <c r="A11" s="11"/>
      <c r="B11" s="314" t="s">
        <v>1599</v>
      </c>
      <c r="C11" s="315"/>
      <c r="D11" s="315"/>
      <c r="E11" s="316"/>
      <c r="F11" s="303" t="str">
        <f>'Posebni dio izvršenja'!E2</f>
        <v xml:space="preserve">OSTVARENJE/IZVRŠENJE 
2023. </v>
      </c>
      <c r="G11" s="303" t="str">
        <f>'Posebni dio izvršenja'!F2</f>
        <v>IZVORNI PLAN  2024.</v>
      </c>
      <c r="H11" s="303" t="str">
        <f>'Posebni dio izvršenja'!G2</f>
        <v>REBALANS 2024.</v>
      </c>
      <c r="I11" s="303" t="str">
        <f>'Posebni dio izvršenja'!H2</f>
        <v xml:space="preserve">OSTVARENJE/IZVRŠENJE 
 2024. </v>
      </c>
      <c r="J11" s="306" t="str">
        <f>'Posebni dio izvršenja'!I2</f>
        <v>INDEKS</v>
      </c>
      <c r="K11" s="306" t="str">
        <f>'Posebni dio izvršenja'!J2</f>
        <v>INDEKS</v>
      </c>
      <c r="L11" s="11"/>
    </row>
    <row r="12" spans="1:13" ht="30" customHeight="1">
      <c r="A12" s="11"/>
      <c r="B12" s="317"/>
      <c r="C12" s="238"/>
      <c r="D12" s="238"/>
      <c r="E12" s="318"/>
      <c r="F12" s="304"/>
      <c r="G12" s="304"/>
      <c r="H12" s="304"/>
      <c r="I12" s="304"/>
      <c r="J12" s="307"/>
      <c r="K12" s="307"/>
      <c r="L12" s="11"/>
    </row>
    <row r="13" spans="1:13" ht="15" customHeight="1">
      <c r="A13" s="11"/>
      <c r="B13" s="116"/>
      <c r="C13" s="117"/>
      <c r="D13" s="117"/>
      <c r="E13" s="117"/>
      <c r="F13" s="305"/>
      <c r="G13" s="305"/>
      <c r="H13" s="305"/>
      <c r="I13" s="305"/>
      <c r="J13" s="308"/>
      <c r="K13" s="308"/>
      <c r="L13" s="11"/>
    </row>
    <row r="14" spans="1:13" ht="15" customHeight="1">
      <c r="A14" s="11"/>
      <c r="B14" s="311">
        <v>1</v>
      </c>
      <c r="C14" s="312"/>
      <c r="D14" s="312"/>
      <c r="E14" s="313"/>
      <c r="F14" s="194">
        <v>2</v>
      </c>
      <c r="G14" s="194">
        <v>3</v>
      </c>
      <c r="H14" s="194">
        <v>4</v>
      </c>
      <c r="I14" s="194">
        <v>5</v>
      </c>
      <c r="J14" s="81" t="s">
        <v>1613</v>
      </c>
      <c r="K14" s="82" t="s">
        <v>1692</v>
      </c>
      <c r="L14" s="11"/>
    </row>
    <row r="15" spans="1:13" ht="15" customHeight="1">
      <c r="A15" s="11"/>
      <c r="B15" s="118" t="s">
        <v>1602</v>
      </c>
      <c r="C15" s="310" t="s">
        <v>1600</v>
      </c>
      <c r="D15" s="310"/>
      <c r="E15" s="310"/>
      <c r="F15" s="217"/>
      <c r="G15" s="217"/>
      <c r="H15" s="217"/>
      <c r="I15" s="217"/>
      <c r="J15" s="119"/>
      <c r="K15" s="120"/>
      <c r="L15" s="11"/>
    </row>
    <row r="16" spans="1:13" ht="15" customHeight="1">
      <c r="A16" s="11"/>
      <c r="B16" s="121" t="s">
        <v>1603</v>
      </c>
      <c r="C16" s="309" t="s">
        <v>1601</v>
      </c>
      <c r="D16" s="309"/>
      <c r="E16" s="309"/>
      <c r="F16" s="218">
        <f>'Rashodi po ekonom. klas.'!F5</f>
        <v>6241826.1520000007</v>
      </c>
      <c r="G16" s="218">
        <f>'Rashodi po ekonom. klas.'!G5</f>
        <v>6363971</v>
      </c>
      <c r="H16" s="218">
        <f>'Rashodi po ekonom. klas.'!H5</f>
        <v>7253381</v>
      </c>
      <c r="I16" s="218">
        <f>'Rashodi po ekonom. klas.'!I5</f>
        <v>7112691.0099999988</v>
      </c>
      <c r="J16" s="176">
        <f>I16/F16*100</f>
        <v>113.95208448285534</v>
      </c>
      <c r="K16" s="176">
        <f>I16/G16*100</f>
        <v>111.76498148718778</v>
      </c>
      <c r="L16" s="11"/>
      <c r="M16" s="26"/>
    </row>
    <row r="17" spans="1:12">
      <c r="A17" s="11"/>
      <c r="B17" s="11"/>
      <c r="C17" s="11"/>
      <c r="D17" s="11"/>
      <c r="E17" s="11"/>
      <c r="F17" s="216"/>
      <c r="G17" s="216"/>
      <c r="H17" s="216"/>
      <c r="I17" s="216"/>
      <c r="J17" s="11"/>
      <c r="K17" s="11"/>
      <c r="L17" s="11"/>
    </row>
    <row r="18" spans="1:12">
      <c r="A18" s="11"/>
      <c r="B18" s="11"/>
      <c r="C18" s="11"/>
      <c r="D18" s="11"/>
      <c r="E18" s="11"/>
      <c r="F18" s="216"/>
      <c r="G18" s="216"/>
      <c r="H18" s="216"/>
      <c r="I18" s="216"/>
      <c r="J18" s="11"/>
      <c r="K18" s="11"/>
      <c r="L18" s="11"/>
    </row>
    <row r="19" spans="1:12">
      <c r="A19" s="11"/>
      <c r="B19" s="301"/>
      <c r="C19" s="302"/>
      <c r="D19" s="11"/>
      <c r="E19" s="11"/>
      <c r="F19" s="216"/>
      <c r="G19" s="216"/>
      <c r="H19" s="216"/>
      <c r="I19" s="216"/>
      <c r="J19" s="11"/>
      <c r="K19" s="11"/>
      <c r="L19" s="11"/>
    </row>
    <row r="20" spans="1:12">
      <c r="A20" s="11"/>
      <c r="B20" s="302"/>
      <c r="C20" s="302"/>
      <c r="D20" s="11"/>
      <c r="E20" s="11"/>
      <c r="F20" s="216"/>
      <c r="G20" s="216"/>
      <c r="H20" s="216"/>
      <c r="I20" s="216"/>
      <c r="J20" s="11"/>
      <c r="K20" s="11"/>
      <c r="L20" s="11"/>
    </row>
    <row r="21" spans="1:12">
      <c r="A21" s="11"/>
      <c r="B21" s="11"/>
      <c r="C21" s="11"/>
      <c r="F21" s="216"/>
      <c r="G21" s="216"/>
      <c r="H21" s="216"/>
      <c r="I21" s="216"/>
      <c r="J21" s="11"/>
      <c r="K21" s="11"/>
      <c r="L21" s="11"/>
    </row>
  </sheetData>
  <mergeCells count="17">
    <mergeCell ref="B9:K9"/>
    <mergeCell ref="B2:E2"/>
    <mergeCell ref="B3:D3"/>
    <mergeCell ref="B4:D4"/>
    <mergeCell ref="B5:D5"/>
    <mergeCell ref="B7:K7"/>
    <mergeCell ref="B19:C20"/>
    <mergeCell ref="F11:F13"/>
    <mergeCell ref="K11:K13"/>
    <mergeCell ref="C16:E16"/>
    <mergeCell ref="C15:E15"/>
    <mergeCell ref="G11:G13"/>
    <mergeCell ref="H11:H13"/>
    <mergeCell ref="I11:I13"/>
    <mergeCell ref="B14:E14"/>
    <mergeCell ref="B11:E12"/>
    <mergeCell ref="J11:J13"/>
  </mergeCells>
  <pageMargins left="0.7" right="0.7" top="0.75" bottom="0.75" header="0.3" footer="0.3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50"/>
  <sheetViews>
    <sheetView workbookViewId="0">
      <selection activeCell="A2" sqref="A2:C49"/>
    </sheetView>
  </sheetViews>
  <sheetFormatPr defaultRowHeight="14.4"/>
  <cols>
    <col min="1" max="1" width="66.44140625" customWidth="1"/>
    <col min="2" max="2" width="24.6640625" customWidth="1"/>
    <col min="3" max="3" width="23.33203125" customWidth="1"/>
  </cols>
  <sheetData>
    <row r="2" spans="1:3" ht="36" customHeight="1">
      <c r="B2" s="10" t="s">
        <v>1258</v>
      </c>
      <c r="C2" s="10" t="s">
        <v>1259</v>
      </c>
    </row>
    <row r="3" spans="1:3" ht="36" hidden="1" customHeight="1">
      <c r="B3" s="9" t="s">
        <v>1258</v>
      </c>
    </row>
    <row r="4" spans="1:3" hidden="1">
      <c r="A4" s="9" t="s">
        <v>1255</v>
      </c>
      <c r="B4" t="s">
        <v>1260</v>
      </c>
      <c r="C4" t="s">
        <v>1257</v>
      </c>
    </row>
    <row r="5" spans="1:3">
      <c r="A5" s="5" t="s">
        <v>17</v>
      </c>
      <c r="B5" s="7">
        <v>21077500</v>
      </c>
      <c r="C5" s="7">
        <v>21222102.850000001</v>
      </c>
    </row>
    <row r="6" spans="1:3">
      <c r="A6" s="5" t="s">
        <v>35</v>
      </c>
      <c r="B6" s="7">
        <v>521710</v>
      </c>
      <c r="C6" s="7">
        <v>452144.63</v>
      </c>
    </row>
    <row r="7" spans="1:3">
      <c r="A7" s="5" t="s">
        <v>41</v>
      </c>
      <c r="B7" s="7">
        <v>3250350</v>
      </c>
      <c r="C7" s="7">
        <v>3290338.92</v>
      </c>
    </row>
    <row r="8" spans="1:3">
      <c r="A8" s="5" t="s">
        <v>59</v>
      </c>
      <c r="B8" s="7">
        <v>362000</v>
      </c>
      <c r="C8" s="7">
        <v>360737.54999999993</v>
      </c>
    </row>
    <row r="9" spans="1:3">
      <c r="A9" s="5" t="s">
        <v>77</v>
      </c>
      <c r="B9" s="7">
        <v>731542</v>
      </c>
      <c r="C9" s="7">
        <v>679519.42</v>
      </c>
    </row>
    <row r="10" spans="1:3">
      <c r="A10" s="5" t="s">
        <v>89</v>
      </c>
      <c r="B10" s="7">
        <v>337353</v>
      </c>
      <c r="C10" s="7">
        <v>335331.64999999997</v>
      </c>
    </row>
    <row r="11" spans="1:3">
      <c r="A11" s="5" t="s">
        <v>95</v>
      </c>
      <c r="B11" s="7">
        <v>172259</v>
      </c>
      <c r="C11" s="7">
        <v>183649.08000000002</v>
      </c>
    </row>
    <row r="12" spans="1:3">
      <c r="A12" s="5" t="s">
        <v>101</v>
      </c>
      <c r="B12" s="7">
        <v>404903</v>
      </c>
      <c r="C12" s="7">
        <v>364764.45</v>
      </c>
    </row>
    <row r="13" spans="1:3">
      <c r="A13" s="5" t="s">
        <v>359</v>
      </c>
      <c r="B13" s="7">
        <v>2000</v>
      </c>
      <c r="C13" s="7">
        <v>1699.08</v>
      </c>
    </row>
    <row r="14" spans="1:3">
      <c r="A14" s="5" t="s">
        <v>365</v>
      </c>
      <c r="B14" s="7">
        <v>409509</v>
      </c>
      <c r="C14" s="7">
        <v>412017.21</v>
      </c>
    </row>
    <row r="15" spans="1:3">
      <c r="A15" s="5" t="s">
        <v>383</v>
      </c>
      <c r="B15" s="7">
        <v>58000</v>
      </c>
      <c r="C15" s="7">
        <v>73597.91</v>
      </c>
    </row>
    <row r="16" spans="1:3">
      <c r="A16" s="5" t="s">
        <v>395</v>
      </c>
      <c r="B16" s="7">
        <v>26000</v>
      </c>
      <c r="C16" s="7">
        <v>23893.040000000001</v>
      </c>
    </row>
    <row r="17" spans="1:3">
      <c r="A17" s="5" t="s">
        <v>113</v>
      </c>
      <c r="B17" s="7">
        <v>131000</v>
      </c>
      <c r="C17" s="7">
        <v>96353.81</v>
      </c>
    </row>
    <row r="18" spans="1:3">
      <c r="A18" s="5" t="s">
        <v>419</v>
      </c>
      <c r="B18" s="7">
        <v>775000</v>
      </c>
      <c r="C18" s="7">
        <v>712895.01</v>
      </c>
    </row>
    <row r="19" spans="1:3">
      <c r="A19" s="5" t="s">
        <v>437</v>
      </c>
      <c r="B19" s="7">
        <v>111000</v>
      </c>
      <c r="C19" s="7">
        <v>108332.65999999999</v>
      </c>
    </row>
    <row r="20" spans="1:3">
      <c r="A20" s="5" t="s">
        <v>449</v>
      </c>
      <c r="B20" s="7">
        <v>217041</v>
      </c>
      <c r="C20" s="7">
        <v>221039.05000000002</v>
      </c>
    </row>
    <row r="21" spans="1:3">
      <c r="A21" s="5" t="s">
        <v>119</v>
      </c>
      <c r="B21" s="7">
        <v>310000</v>
      </c>
      <c r="C21" s="7">
        <v>393003.06999999995</v>
      </c>
    </row>
    <row r="22" spans="1:3">
      <c r="A22" s="5" t="s">
        <v>215</v>
      </c>
      <c r="B22" s="7">
        <v>25770</v>
      </c>
      <c r="C22" s="7">
        <v>17485</v>
      </c>
    </row>
    <row r="23" spans="1:3">
      <c r="A23" s="5" t="s">
        <v>125</v>
      </c>
      <c r="B23" s="7">
        <v>3177076</v>
      </c>
      <c r="C23" s="7">
        <v>3156386.1999999997</v>
      </c>
    </row>
    <row r="24" spans="1:3">
      <c r="A24" s="5" t="s">
        <v>509</v>
      </c>
      <c r="B24" s="7">
        <v>90000</v>
      </c>
      <c r="C24" s="7">
        <v>110814.65</v>
      </c>
    </row>
    <row r="25" spans="1:3">
      <c r="A25" s="5" t="s">
        <v>137</v>
      </c>
      <c r="B25" s="7">
        <v>226412</v>
      </c>
      <c r="C25" s="7">
        <v>189571.05</v>
      </c>
    </row>
    <row r="26" spans="1:3">
      <c r="A26" s="5" t="s">
        <v>539</v>
      </c>
      <c r="B26" s="7">
        <v>17848</v>
      </c>
      <c r="C26" s="7">
        <v>44823.56</v>
      </c>
    </row>
    <row r="27" spans="1:3">
      <c r="A27" s="5" t="s">
        <v>551</v>
      </c>
      <c r="B27" s="7">
        <v>120500</v>
      </c>
      <c r="C27" s="7">
        <v>112413.27</v>
      </c>
    </row>
    <row r="28" spans="1:3">
      <c r="A28" s="5" t="s">
        <v>143</v>
      </c>
      <c r="B28" s="7">
        <v>285000</v>
      </c>
      <c r="C28" s="7">
        <v>292419.58999999997</v>
      </c>
    </row>
    <row r="29" spans="1:3">
      <c r="A29" s="5" t="s">
        <v>587</v>
      </c>
      <c r="B29" s="7">
        <v>59000</v>
      </c>
      <c r="C29" s="7">
        <v>83285.649999999994</v>
      </c>
    </row>
    <row r="30" spans="1:3">
      <c r="A30" s="5" t="s">
        <v>155</v>
      </c>
      <c r="B30" s="7">
        <v>53540</v>
      </c>
      <c r="C30" s="7">
        <v>47131.4</v>
      </c>
    </row>
    <row r="31" spans="1:3">
      <c r="A31" s="5" t="s">
        <v>623</v>
      </c>
      <c r="B31" s="7">
        <v>388000</v>
      </c>
      <c r="C31" s="7">
        <v>254366.93</v>
      </c>
    </row>
    <row r="32" spans="1:3">
      <c r="A32" s="5" t="s">
        <v>641</v>
      </c>
      <c r="B32" s="7">
        <v>48680</v>
      </c>
      <c r="C32" s="7">
        <v>41163.600000000006</v>
      </c>
    </row>
    <row r="33" spans="1:3">
      <c r="A33" s="5" t="s">
        <v>167</v>
      </c>
      <c r="B33" s="7">
        <v>12000</v>
      </c>
      <c r="C33" s="7">
        <v>16805.650000000001</v>
      </c>
    </row>
    <row r="34" spans="1:3">
      <c r="A34" s="5" t="s">
        <v>671</v>
      </c>
      <c r="B34" s="7">
        <v>0</v>
      </c>
      <c r="C34" s="7">
        <v>111</v>
      </c>
    </row>
    <row r="35" spans="1:3">
      <c r="A35" s="5" t="s">
        <v>677</v>
      </c>
      <c r="B35" s="7">
        <v>0</v>
      </c>
      <c r="C35" s="7">
        <v>299960</v>
      </c>
    </row>
    <row r="36" spans="1:3">
      <c r="A36" s="5" t="s">
        <v>173</v>
      </c>
      <c r="B36" s="7">
        <v>11400</v>
      </c>
      <c r="C36" s="7">
        <v>11400</v>
      </c>
    </row>
    <row r="37" spans="1:3">
      <c r="A37" s="5" t="s">
        <v>689</v>
      </c>
      <c r="B37" s="7">
        <v>30000</v>
      </c>
      <c r="C37" s="7">
        <v>35661.25</v>
      </c>
    </row>
    <row r="38" spans="1:3">
      <c r="A38" s="5" t="s">
        <v>695</v>
      </c>
      <c r="B38" s="7">
        <v>53000</v>
      </c>
      <c r="C38" s="7">
        <v>105300</v>
      </c>
    </row>
    <row r="39" spans="1:3">
      <c r="A39" s="5" t="s">
        <v>719</v>
      </c>
      <c r="B39" s="7">
        <v>0</v>
      </c>
      <c r="C39" s="7">
        <v>125.66</v>
      </c>
    </row>
    <row r="40" spans="1:3">
      <c r="A40" s="5" t="s">
        <v>725</v>
      </c>
      <c r="B40" s="7">
        <v>235000</v>
      </c>
      <c r="C40" s="7">
        <v>225911.86</v>
      </c>
    </row>
    <row r="41" spans="1:3">
      <c r="A41" s="5" t="s">
        <v>179</v>
      </c>
      <c r="B41" s="7">
        <v>709121</v>
      </c>
      <c r="C41" s="7">
        <v>756681.77</v>
      </c>
    </row>
    <row r="42" spans="1:3">
      <c r="A42" s="5" t="s">
        <v>767</v>
      </c>
      <c r="B42" s="7">
        <v>25000</v>
      </c>
      <c r="C42" s="7">
        <v>21295.89</v>
      </c>
    </row>
    <row r="43" spans="1:3">
      <c r="A43" s="5" t="s">
        <v>779</v>
      </c>
      <c r="B43" s="7">
        <v>38000</v>
      </c>
      <c r="C43" s="7">
        <v>30927.32</v>
      </c>
    </row>
    <row r="44" spans="1:3">
      <c r="A44" s="5" t="s">
        <v>791</v>
      </c>
      <c r="B44" s="7">
        <v>300000</v>
      </c>
      <c r="C44" s="7">
        <v>379950.03</v>
      </c>
    </row>
    <row r="45" spans="1:3">
      <c r="A45" s="5" t="s">
        <v>803</v>
      </c>
      <c r="B45" s="7">
        <v>60000</v>
      </c>
      <c r="C45" s="7">
        <v>53413.38</v>
      </c>
    </row>
    <row r="46" spans="1:3">
      <c r="A46" s="5" t="s">
        <v>809</v>
      </c>
      <c r="B46" s="7">
        <v>222209</v>
      </c>
      <c r="C46" s="7">
        <v>0</v>
      </c>
    </row>
    <row r="47" spans="1:3">
      <c r="A47" s="5" t="s">
        <v>821</v>
      </c>
      <c r="B47" s="7">
        <v>18000</v>
      </c>
      <c r="C47" s="7">
        <v>17525</v>
      </c>
    </row>
    <row r="48" spans="1:3">
      <c r="A48" s="5" t="s">
        <v>827</v>
      </c>
      <c r="B48" s="7">
        <v>50400</v>
      </c>
      <c r="C48" s="7">
        <v>56426.729999999996</v>
      </c>
    </row>
    <row r="49" spans="1:3">
      <c r="A49" s="5" t="s">
        <v>851</v>
      </c>
      <c r="B49" s="7">
        <v>0</v>
      </c>
      <c r="C49" s="7">
        <v>15000</v>
      </c>
    </row>
    <row r="50" spans="1:3">
      <c r="A50" s="5" t="s">
        <v>1256</v>
      </c>
      <c r="B50" s="7">
        <v>35153123</v>
      </c>
      <c r="C50" s="7">
        <v>35307775.829999991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L40"/>
  <sheetViews>
    <sheetView tabSelected="1" topLeftCell="A13" zoomScale="90" zoomScaleNormal="90" workbookViewId="0">
      <selection activeCell="O10" sqref="O10"/>
    </sheetView>
  </sheetViews>
  <sheetFormatPr defaultColWidth="11.44140625" defaultRowHeight="14.4"/>
  <cols>
    <col min="1" max="1" width="11.44140625" style="15"/>
    <col min="2" max="2" width="49.5546875" style="15" customWidth="1"/>
    <col min="3" max="3" width="24.109375" style="15" customWidth="1"/>
    <col min="4" max="4" width="22.88671875" style="15" bestFit="1" customWidth="1"/>
    <col min="5" max="5" width="20.33203125" style="15" customWidth="1"/>
    <col min="6" max="6" width="24.21875" style="24" bestFit="1" customWidth="1"/>
    <col min="7" max="7" width="11" style="15" customWidth="1"/>
    <col min="8" max="8" width="9.88671875" style="15" customWidth="1"/>
    <col min="9" max="16384" width="11.44140625" style="15"/>
  </cols>
  <sheetData>
    <row r="2" spans="2:10">
      <c r="B2" s="122"/>
    </row>
    <row r="3" spans="2:10" ht="15.6">
      <c r="B3" s="123" t="s">
        <v>1418</v>
      </c>
      <c r="D3" s="19"/>
    </row>
    <row r="4" spans="2:10">
      <c r="B4" s="124" t="s">
        <v>1419</v>
      </c>
      <c r="D4" s="16"/>
    </row>
    <row r="5" spans="2:10">
      <c r="B5" s="18"/>
      <c r="D5" s="16"/>
    </row>
    <row r="6" spans="2:10" ht="28.95" customHeight="1">
      <c r="B6" s="232" t="s">
        <v>1721</v>
      </c>
      <c r="C6" s="232"/>
      <c r="D6" s="232"/>
      <c r="E6" s="232"/>
      <c r="F6" s="232"/>
      <c r="G6" s="232"/>
      <c r="H6" s="232"/>
    </row>
    <row r="7" spans="2:10" ht="21" customHeight="1">
      <c r="B7" s="25"/>
      <c r="C7" s="25"/>
      <c r="D7" s="25"/>
      <c r="E7" s="25"/>
      <c r="F7" s="25"/>
      <c r="G7" s="25"/>
      <c r="H7" s="25"/>
    </row>
    <row r="8" spans="2:10" ht="33" customHeight="1">
      <c r="B8" s="233" t="s">
        <v>1731</v>
      </c>
      <c r="C8" s="234"/>
      <c r="D8" s="234"/>
      <c r="E8" s="234"/>
      <c r="F8" s="234"/>
      <c r="G8" s="234"/>
      <c r="H8" s="234"/>
    </row>
    <row r="9" spans="2:10" ht="19.2" customHeight="1">
      <c r="B9" s="232" t="s">
        <v>1364</v>
      </c>
      <c r="C9" s="232"/>
      <c r="D9" s="232"/>
      <c r="E9" s="232"/>
      <c r="F9" s="232"/>
      <c r="G9" s="232"/>
      <c r="H9" s="232"/>
    </row>
    <row r="10" spans="2:10" ht="19.2" customHeight="1">
      <c r="B10" s="25"/>
      <c r="C10" s="28"/>
      <c r="D10" s="28"/>
      <c r="E10" s="28"/>
      <c r="F10" s="28"/>
      <c r="G10" s="28"/>
      <c r="H10" s="28"/>
    </row>
    <row r="11" spans="2:10" ht="19.2" customHeight="1">
      <c r="B11" s="232" t="s">
        <v>1607</v>
      </c>
      <c r="C11" s="238"/>
      <c r="D11" s="238"/>
      <c r="E11" s="238"/>
      <c r="F11" s="238"/>
      <c r="G11" s="238"/>
      <c r="H11" s="238"/>
      <c r="I11" s="98"/>
      <c r="J11" s="98"/>
    </row>
    <row r="12" spans="2:10" ht="19.2" customHeight="1">
      <c r="B12" s="25"/>
      <c r="C12" s="28"/>
      <c r="D12" s="28"/>
      <c r="E12" s="28"/>
      <c r="F12" s="28"/>
      <c r="G12" s="28"/>
      <c r="H12" s="28"/>
    </row>
    <row r="13" spans="2:10" ht="19.2" customHeight="1">
      <c r="B13" s="25"/>
      <c r="C13" s="28"/>
      <c r="D13" s="28"/>
      <c r="E13" s="28"/>
      <c r="F13" s="28"/>
      <c r="G13" s="28"/>
      <c r="H13" s="28"/>
    </row>
    <row r="14" spans="2:10" ht="19.5" customHeight="1">
      <c r="B14" s="237" t="s">
        <v>1608</v>
      </c>
      <c r="C14" s="237"/>
      <c r="D14" s="237"/>
      <c r="E14" s="237"/>
      <c r="F14" s="237"/>
      <c r="G14" s="29"/>
      <c r="H14" s="29"/>
    </row>
    <row r="15" spans="2:10" ht="33.6" customHeight="1">
      <c r="B15" s="76" t="s">
        <v>1599</v>
      </c>
      <c r="C15" s="76" t="s">
        <v>1712</v>
      </c>
      <c r="D15" s="76" t="s">
        <v>1656</v>
      </c>
      <c r="E15" s="76" t="s">
        <v>1657</v>
      </c>
      <c r="F15" s="76" t="s">
        <v>1713</v>
      </c>
      <c r="G15" s="76" t="s">
        <v>1609</v>
      </c>
      <c r="H15" s="76" t="s">
        <v>1609</v>
      </c>
    </row>
    <row r="16" spans="2:10" ht="14.25" customHeight="1">
      <c r="B16" s="39">
        <v>1</v>
      </c>
      <c r="C16" s="39">
        <v>2</v>
      </c>
      <c r="D16" s="40">
        <v>3</v>
      </c>
      <c r="E16" s="40">
        <v>4</v>
      </c>
      <c r="F16" s="40">
        <v>5</v>
      </c>
      <c r="G16" s="40" t="s">
        <v>1613</v>
      </c>
      <c r="H16" s="40" t="s">
        <v>1692</v>
      </c>
    </row>
    <row r="17" spans="2:12" ht="19.95" customHeight="1">
      <c r="B17" s="41" t="s">
        <v>1611</v>
      </c>
      <c r="C17" s="47">
        <f>'Prihodi po ekonom. klas.'!F6</f>
        <v>6197099.9699999997</v>
      </c>
      <c r="D17" s="47">
        <f>'Prihodi po ekonom. klas.'!G6</f>
        <v>6039724</v>
      </c>
      <c r="E17" s="47">
        <f>'Prihodi po ekonom. klas.'!H6</f>
        <v>6988838.79</v>
      </c>
      <c r="F17" s="47">
        <f>'Prihodi po ekonom. klas.'!I6</f>
        <v>6694712.6800000006</v>
      </c>
      <c r="G17" s="175">
        <f>F17/C17*100</f>
        <v>108.02976734938812</v>
      </c>
      <c r="H17" s="175">
        <f>F17/E17*100</f>
        <v>95.791488130748547</v>
      </c>
    </row>
    <row r="18" spans="2:12" ht="26.4" customHeight="1">
      <c r="B18" s="41" t="s">
        <v>1614</v>
      </c>
      <c r="C18" s="47">
        <f>'Prihodi po ekonom. klas.'!F48</f>
        <v>548.95000000000005</v>
      </c>
      <c r="D18" s="47">
        <f>'Prihodi po ekonom. klas.'!G48</f>
        <v>700</v>
      </c>
      <c r="E18" s="47">
        <f>'Prihodi po ekonom. klas.'!H48</f>
        <v>700</v>
      </c>
      <c r="F18" s="47">
        <f>'Prihodi po ekonom. klas.'!I48</f>
        <v>329.41</v>
      </c>
      <c r="G18" s="175">
        <f t="shared" ref="G18:G23" si="0">F18/C18*100</f>
        <v>60.007286638127333</v>
      </c>
      <c r="H18" s="175">
        <f t="shared" ref="H18:H23" si="1">F18/E18*100</f>
        <v>47.058571428571433</v>
      </c>
      <c r="I18" s="17"/>
    </row>
    <row r="19" spans="2:12" ht="19.95" customHeight="1">
      <c r="B19" s="42" t="s">
        <v>1360</v>
      </c>
      <c r="C19" s="190">
        <f>'Prihodi po ekonom. klas.'!F5</f>
        <v>6197648.9199999999</v>
      </c>
      <c r="D19" s="190">
        <f>'Prihodi po ekonom. klas.'!G5</f>
        <v>6040424</v>
      </c>
      <c r="E19" s="190">
        <f>'Prihodi po ekonom. klas.'!H5</f>
        <v>6989538.79</v>
      </c>
      <c r="F19" s="190">
        <f>'Prihodi po ekonom. klas.'!I5</f>
        <v>6695042.0900000008</v>
      </c>
      <c r="G19" s="60">
        <f t="shared" si="0"/>
        <v>108.02551381048542</v>
      </c>
      <c r="H19" s="60">
        <f t="shared" si="1"/>
        <v>95.786607545245488</v>
      </c>
    </row>
    <row r="20" spans="2:12" ht="19.95" customHeight="1">
      <c r="B20" s="41" t="s">
        <v>1615</v>
      </c>
      <c r="C20" s="49">
        <f>'Rashodi po ekonom. klas.'!F6</f>
        <v>5982359.932000001</v>
      </c>
      <c r="D20" s="49">
        <f>'Rashodi po ekonom. klas.'!G6</f>
        <v>6001541</v>
      </c>
      <c r="E20" s="49">
        <f>'Rashodi po ekonom. klas.'!H6</f>
        <v>6952845</v>
      </c>
      <c r="F20" s="49">
        <f>'Rashodi po ekonom. klas.'!I6</f>
        <v>6839515.8999999985</v>
      </c>
      <c r="G20" s="48">
        <f t="shared" si="0"/>
        <v>114.3280574512914</v>
      </c>
      <c r="H20" s="48">
        <f t="shared" si="1"/>
        <v>98.370032698844838</v>
      </c>
    </row>
    <row r="21" spans="2:12" ht="19.95" customHeight="1">
      <c r="B21" s="41" t="s">
        <v>1612</v>
      </c>
      <c r="C21" s="49">
        <f>'Rashodi po ekonom. klas.'!F77</f>
        <v>259466.22</v>
      </c>
      <c r="D21" s="49">
        <f>'Rashodi po ekonom. klas.'!G77</f>
        <v>362430</v>
      </c>
      <c r="E21" s="49">
        <f>'Rashodi po ekonom. klas.'!H77</f>
        <v>300536</v>
      </c>
      <c r="F21" s="49">
        <f>'Rashodi po ekonom. klas.'!I77</f>
        <v>273175.11</v>
      </c>
      <c r="G21" s="48">
        <f t="shared" si="0"/>
        <v>105.28349701938077</v>
      </c>
      <c r="H21" s="48">
        <f t="shared" si="1"/>
        <v>90.895969201692978</v>
      </c>
    </row>
    <row r="22" spans="2:12" ht="19.95" customHeight="1">
      <c r="B22" s="42" t="s">
        <v>1361</v>
      </c>
      <c r="C22" s="190">
        <f>'Rashodi po ekonom. klas.'!F5</f>
        <v>6241826.1520000007</v>
      </c>
      <c r="D22" s="190">
        <f>'Rashodi po ekonom. klas.'!G5</f>
        <v>6363971</v>
      </c>
      <c r="E22" s="190">
        <f>'Rashodi po ekonom. klas.'!H5</f>
        <v>7253381</v>
      </c>
      <c r="F22" s="190">
        <f>'Rashodi po ekonom. klas.'!I5</f>
        <v>7112691.0099999988</v>
      </c>
      <c r="G22" s="60">
        <f t="shared" si="0"/>
        <v>113.95208448285534</v>
      </c>
      <c r="H22" s="60">
        <f t="shared" si="1"/>
        <v>98.06035295815839</v>
      </c>
    </row>
    <row r="23" spans="2:12" s="31" customFormat="1" ht="19.95" customHeight="1">
      <c r="B23" s="42" t="s">
        <v>1362</v>
      </c>
      <c r="C23" s="191">
        <f>C19-C22</f>
        <v>-44177.232000000775</v>
      </c>
      <c r="D23" s="191">
        <f>D19-D22</f>
        <v>-323547</v>
      </c>
      <c r="E23" s="191">
        <f>E19-E22</f>
        <v>-263842.20999999996</v>
      </c>
      <c r="F23" s="191">
        <f>F19-F22</f>
        <v>-417648.91999999806</v>
      </c>
      <c r="G23" s="50">
        <f t="shared" si="0"/>
        <v>945.39404370104205</v>
      </c>
      <c r="H23" s="50">
        <f t="shared" si="1"/>
        <v>158.29495970337655</v>
      </c>
    </row>
    <row r="24" spans="2:12" s="31" customFormat="1" ht="19.95" customHeight="1">
      <c r="B24" s="130"/>
      <c r="C24" s="131"/>
      <c r="D24" s="131"/>
      <c r="E24" s="132"/>
      <c r="F24" s="131"/>
      <c r="G24" s="133"/>
      <c r="H24" s="133"/>
    </row>
    <row r="25" spans="2:12" s="31" customFormat="1" ht="19.95" customHeight="1">
      <c r="B25" s="237" t="s">
        <v>1633</v>
      </c>
      <c r="C25" s="237"/>
      <c r="D25" s="237"/>
      <c r="E25" s="237"/>
      <c r="F25" s="237"/>
      <c r="G25" s="32"/>
    </row>
    <row r="26" spans="2:12" s="31" customFormat="1" ht="31.2" customHeight="1">
      <c r="B26" s="76" t="s">
        <v>1599</v>
      </c>
      <c r="C26" s="76" t="str">
        <f>C15</f>
        <v xml:space="preserve">OSTVARENJE/IZVRŠENJE 
2023. </v>
      </c>
      <c r="D26" s="76" t="str">
        <f>D15</f>
        <v>IZVORNI PLAN  2024.</v>
      </c>
      <c r="E26" s="76" t="s">
        <v>1657</v>
      </c>
      <c r="F26" s="76" t="str">
        <f>F15</f>
        <v xml:space="preserve">OSTVARENJE/IZVRŠENJE 
 2024. </v>
      </c>
      <c r="G26" s="76" t="s">
        <v>1609</v>
      </c>
      <c r="H26" s="76" t="s">
        <v>1609</v>
      </c>
    </row>
    <row r="27" spans="2:12" s="33" customFormat="1" ht="20.399999999999999" customHeight="1">
      <c r="B27" s="36" t="s">
        <v>1618</v>
      </c>
      <c r="C27" s="49"/>
      <c r="D27" s="49"/>
      <c r="E27" s="49"/>
      <c r="F27" s="64"/>
      <c r="G27" s="48"/>
      <c r="H27" s="48"/>
    </row>
    <row r="28" spans="2:12" s="31" customFormat="1" ht="28.8" customHeight="1">
      <c r="B28" s="36" t="s">
        <v>1693</v>
      </c>
      <c r="C28" s="47"/>
      <c r="D28" s="47"/>
      <c r="E28" s="47"/>
      <c r="F28" s="158"/>
      <c r="G28" s="48"/>
      <c r="H28" s="48"/>
    </row>
    <row r="29" spans="2:12" s="33" customFormat="1" ht="20.399999999999999" customHeight="1">
      <c r="B29" s="36" t="s">
        <v>1682</v>
      </c>
      <c r="C29" s="49"/>
      <c r="D29" s="49"/>
      <c r="E29" s="49"/>
      <c r="F29" s="64"/>
      <c r="G29" s="48"/>
      <c r="H29" s="48"/>
    </row>
    <row r="30" spans="2:12" s="33" customFormat="1" ht="20.399999999999999" customHeight="1">
      <c r="B30" s="36" t="s">
        <v>1683</v>
      </c>
      <c r="C30" s="49"/>
      <c r="D30" s="49">
        <v>1385929</v>
      </c>
      <c r="E30" s="49">
        <v>1358498</v>
      </c>
      <c r="F30" s="64">
        <v>1314060</v>
      </c>
      <c r="G30" s="48"/>
      <c r="H30" s="48"/>
    </row>
    <row r="31" spans="2:12" s="33" customFormat="1" ht="20.399999999999999" customHeight="1">
      <c r="B31" s="36" t="s">
        <v>1684</v>
      </c>
      <c r="C31" s="49"/>
      <c r="D31" s="49">
        <v>-1062381</v>
      </c>
      <c r="E31" s="49">
        <v>-1094654</v>
      </c>
      <c r="F31" s="64">
        <v>-896411</v>
      </c>
      <c r="G31" s="48"/>
      <c r="H31" s="48"/>
    </row>
    <row r="32" spans="2:12" customFormat="1" ht="15" customHeight="1">
      <c r="B32" s="43" t="s">
        <v>1616</v>
      </c>
      <c r="C32" s="161"/>
      <c r="D32" s="161">
        <f>-D23</f>
        <v>323547</v>
      </c>
      <c r="E32" s="161">
        <f>-E23</f>
        <v>263842.20999999996</v>
      </c>
      <c r="F32" s="161">
        <f>F30+F31</f>
        <v>417649</v>
      </c>
      <c r="G32" s="43"/>
      <c r="H32" s="44"/>
      <c r="I32" s="15"/>
      <c r="J32" s="15"/>
      <c r="K32" s="15"/>
      <c r="L32" s="15"/>
    </row>
    <row r="33" spans="2:12" customFormat="1" ht="23.4" customHeight="1">
      <c r="B33" s="80" t="s">
        <v>1617</v>
      </c>
      <c r="C33" s="162"/>
      <c r="D33" s="162">
        <f>D32+D23</f>
        <v>0</v>
      </c>
      <c r="E33" s="162">
        <f t="shared" ref="E33:F33" si="2">E32+E23</f>
        <v>0</v>
      </c>
      <c r="F33" s="162">
        <f t="shared" si="2"/>
        <v>8.0000001937150955E-2</v>
      </c>
      <c r="G33" s="45"/>
      <c r="H33" s="46"/>
      <c r="I33" s="15"/>
      <c r="J33" s="15"/>
      <c r="K33" s="15"/>
      <c r="L33" s="15"/>
    </row>
    <row r="34" spans="2:12" s="31" customFormat="1">
      <c r="B34" s="51"/>
      <c r="C34" s="51"/>
      <c r="D34" s="51"/>
      <c r="E34" s="51"/>
      <c r="F34" s="52"/>
      <c r="G34" s="51"/>
      <c r="H34" s="51"/>
      <c r="I34" s="51"/>
      <c r="J34" s="51"/>
    </row>
    <row r="35" spans="2:12" s="31" customFormat="1">
      <c r="B35" s="53"/>
      <c r="C35" s="54"/>
      <c r="D35" s="53"/>
      <c r="E35" s="54"/>
      <c r="F35" s="54" t="s">
        <v>1578</v>
      </c>
      <c r="G35" s="51"/>
      <c r="H35" s="51"/>
      <c r="I35" s="51"/>
      <c r="J35" s="51"/>
    </row>
    <row r="36" spans="2:12" s="31" customFormat="1">
      <c r="B36" s="55"/>
      <c r="C36" s="56"/>
      <c r="D36" s="56" t="s">
        <v>1404</v>
      </c>
      <c r="E36" s="57"/>
      <c r="F36" s="58"/>
      <c r="G36" s="51"/>
      <c r="H36" s="51"/>
      <c r="I36" s="51"/>
      <c r="J36" s="51"/>
    </row>
    <row r="37" spans="2:12" s="31" customFormat="1">
      <c r="B37" s="53" t="s">
        <v>1727</v>
      </c>
      <c r="C37" s="54"/>
      <c r="D37" s="53"/>
      <c r="E37" s="54"/>
      <c r="F37" s="52"/>
      <c r="G37" s="51"/>
      <c r="H37" s="51"/>
      <c r="I37" s="51"/>
      <c r="J37" s="51"/>
    </row>
    <row r="38" spans="2:12" s="31" customFormat="1" ht="15" customHeight="1">
      <c r="B38" s="53"/>
      <c r="C38" s="59"/>
      <c r="D38" s="53"/>
      <c r="E38" s="235" t="s">
        <v>1596</v>
      </c>
      <c r="F38" s="236"/>
      <c r="G38" s="236"/>
      <c r="H38" s="51"/>
      <c r="I38" s="51"/>
      <c r="J38" s="51"/>
    </row>
    <row r="39" spans="2:12" s="31" customFormat="1">
      <c r="B39" s="35"/>
      <c r="C39" s="35"/>
      <c r="D39" s="35"/>
      <c r="E39" s="37"/>
      <c r="F39" s="38"/>
    </row>
    <row r="40" spans="2:12" s="31" customFormat="1">
      <c r="F40" s="34"/>
    </row>
  </sheetData>
  <protectedRanges>
    <protectedRange algorithmName="SHA-512" hashValue="SfUbs0aGjKqwAI3WRTg5YHlfierPjZpDu09aSUFi1wTQU07wZLJq5fKuWVRe6S1aBeBRM7YVukcHjHWUIbErVQ==" saltValue="5Z/3ndaNBUgEO7RicYZ+fg==" spinCount="100000" sqref="B27:B31" name="Raspon1_2"/>
  </protectedRanges>
  <mergeCells count="7">
    <mergeCell ref="B9:H9"/>
    <mergeCell ref="B8:H8"/>
    <mergeCell ref="B6:H6"/>
    <mergeCell ref="E38:G38"/>
    <mergeCell ref="B14:F14"/>
    <mergeCell ref="B11:H11"/>
    <mergeCell ref="B25:F25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9"/>
  <sheetViews>
    <sheetView zoomScale="90" zoomScaleNormal="90" workbookViewId="0">
      <selection activeCell="S14" sqref="S14"/>
    </sheetView>
  </sheetViews>
  <sheetFormatPr defaultRowHeight="14.4"/>
  <cols>
    <col min="1" max="1" width="5.77734375" customWidth="1"/>
    <col min="2" max="3" width="5" customWidth="1"/>
    <col min="4" max="4" width="6.5546875" customWidth="1"/>
    <col min="5" max="5" width="49" customWidth="1"/>
    <col min="6" max="6" width="24.21875" style="21" customWidth="1"/>
    <col min="7" max="7" width="19.44140625" style="212" customWidth="1"/>
    <col min="8" max="8" width="15.77734375" style="212" customWidth="1"/>
    <col min="9" max="9" width="24.5546875" style="21" customWidth="1"/>
    <col min="10" max="11" width="8.6640625" style="7" customWidth="1"/>
  </cols>
  <sheetData>
    <row r="2" spans="1:12">
      <c r="A2" t="s">
        <v>1695</v>
      </c>
    </row>
    <row r="3" spans="1:12" ht="26.4">
      <c r="A3" s="239" t="s">
        <v>1620</v>
      </c>
      <c r="B3" s="240"/>
      <c r="C3" s="240"/>
      <c r="D3" s="240"/>
      <c r="E3" s="241"/>
      <c r="F3" s="213" t="s">
        <v>1712</v>
      </c>
      <c r="G3" s="214" t="s">
        <v>1656</v>
      </c>
      <c r="H3" s="214" t="s">
        <v>1657</v>
      </c>
      <c r="I3" s="213" t="s">
        <v>1714</v>
      </c>
      <c r="J3" s="223" t="s">
        <v>1609</v>
      </c>
      <c r="K3" s="223" t="s">
        <v>1609</v>
      </c>
      <c r="L3" s="73"/>
    </row>
    <row r="4" spans="1:12">
      <c r="A4" s="242">
        <v>1</v>
      </c>
      <c r="B4" s="243"/>
      <c r="C4" s="243"/>
      <c r="D4" s="243"/>
      <c r="E4" s="244"/>
      <c r="F4" s="194">
        <v>2</v>
      </c>
      <c r="G4" s="194">
        <v>3</v>
      </c>
      <c r="H4" s="194">
        <v>4</v>
      </c>
      <c r="I4" s="194">
        <v>5</v>
      </c>
      <c r="J4" s="224" t="s">
        <v>1613</v>
      </c>
      <c r="K4" s="224" t="s">
        <v>1692</v>
      </c>
      <c r="L4" s="73"/>
    </row>
    <row r="5" spans="1:12">
      <c r="A5" s="79"/>
      <c r="B5" s="79"/>
      <c r="C5" s="79"/>
      <c r="D5" s="42"/>
      <c r="E5" s="42" t="s">
        <v>1622</v>
      </c>
      <c r="F5" s="191">
        <f>F6+F48</f>
        <v>6197648.9199999999</v>
      </c>
      <c r="G5" s="71">
        <f>G6+G48</f>
        <v>6040424</v>
      </c>
      <c r="H5" s="71">
        <f>H6+H48</f>
        <v>6989538.79</v>
      </c>
      <c r="I5" s="191">
        <f>I6+I48</f>
        <v>6695042.0900000008</v>
      </c>
      <c r="J5" s="50">
        <f>I5/F5*100</f>
        <v>108.02551381048542</v>
      </c>
      <c r="K5" s="50">
        <f>I5/H5*100</f>
        <v>95.786607545245488</v>
      </c>
      <c r="L5" s="73"/>
    </row>
    <row r="6" spans="1:12" ht="19.5" customHeight="1">
      <c r="A6" s="78">
        <v>6</v>
      </c>
      <c r="B6" s="13"/>
      <c r="C6" s="13"/>
      <c r="D6" s="41"/>
      <c r="E6" s="41" t="s">
        <v>1363</v>
      </c>
      <c r="F6" s="49">
        <f>F7+F23+F29+F32+F39+F43</f>
        <v>6197099.9699999997</v>
      </c>
      <c r="G6" s="64">
        <f>G7+G23+G29+G32+G39+G43</f>
        <v>6039724</v>
      </c>
      <c r="H6" s="64">
        <f>H7+H23+H29+H32+H39+H43</f>
        <v>6988838.79</v>
      </c>
      <c r="I6" s="49">
        <f>I7+I23+I29+I32+I39+I43</f>
        <v>6694712.6800000006</v>
      </c>
      <c r="J6" s="48">
        <f t="shared" ref="J6:J58" si="0">I6/F6*100</f>
        <v>108.02976734938812</v>
      </c>
      <c r="K6" s="48">
        <f t="shared" ref="K6:K57" si="1">I6/H6*100</f>
        <v>95.791488130748547</v>
      </c>
      <c r="L6" s="73"/>
    </row>
    <row r="7" spans="1:12" ht="26.4">
      <c r="A7" s="13"/>
      <c r="B7" s="78">
        <v>63</v>
      </c>
      <c r="C7" s="13"/>
      <c r="D7" s="41"/>
      <c r="E7" s="41" t="s">
        <v>1367</v>
      </c>
      <c r="F7" s="49">
        <f>F10+F15+F19+F17+F8</f>
        <v>766925.42999999993</v>
      </c>
      <c r="G7" s="64">
        <f>G10+G15+G19+G17+G8</f>
        <v>308787</v>
      </c>
      <c r="H7" s="64">
        <f>H10+H15+H19+H17+H8</f>
        <v>740102.79</v>
      </c>
      <c r="I7" s="49">
        <f>I10+I15+I19+I17+I8</f>
        <v>802644.75999999989</v>
      </c>
      <c r="J7" s="48">
        <f t="shared" si="0"/>
        <v>104.65747106599399</v>
      </c>
      <c r="K7" s="48">
        <f t="shared" si="1"/>
        <v>108.45044375525188</v>
      </c>
      <c r="L7" s="73"/>
    </row>
    <row r="8" spans="1:12">
      <c r="A8" s="13"/>
      <c r="B8" s="13"/>
      <c r="C8" s="78">
        <v>631</v>
      </c>
      <c r="D8" s="41"/>
      <c r="E8" s="41" t="s">
        <v>1597</v>
      </c>
      <c r="F8" s="64">
        <f>F9</f>
        <v>0</v>
      </c>
      <c r="G8" s="64">
        <f>G9</f>
        <v>0</v>
      </c>
      <c r="H8" s="64">
        <f>H9</f>
        <v>0</v>
      </c>
      <c r="I8" s="64">
        <f>I9</f>
        <v>0</v>
      </c>
      <c r="J8" s="86" t="e">
        <f t="shared" si="0"/>
        <v>#DIV/0!</v>
      </c>
      <c r="K8" s="86" t="e">
        <f t="shared" si="1"/>
        <v>#DIV/0!</v>
      </c>
      <c r="L8" s="73"/>
    </row>
    <row r="9" spans="1:12">
      <c r="A9" s="13"/>
      <c r="B9" s="13"/>
      <c r="C9" s="13"/>
      <c r="D9" s="74">
        <v>6311</v>
      </c>
      <c r="E9" s="74" t="s">
        <v>1604</v>
      </c>
      <c r="F9" s="202">
        <f>'Prihodi po izvorima fin.'!C33</f>
        <v>0</v>
      </c>
      <c r="G9" s="203">
        <f>'Prihodi po izvorima fin.'!D33</f>
        <v>0</v>
      </c>
      <c r="H9" s="203">
        <f>'Prihodi po izvorima fin.'!E33</f>
        <v>0</v>
      </c>
      <c r="I9" s="202">
        <f>'Prihodi po izvorima fin.'!F33</f>
        <v>0</v>
      </c>
      <c r="J9" s="225" t="e">
        <f t="shared" si="0"/>
        <v>#DIV/0!</v>
      </c>
      <c r="K9" s="225" t="e">
        <f t="shared" si="1"/>
        <v>#DIV/0!</v>
      </c>
      <c r="L9" s="73"/>
    </row>
    <row r="10" spans="1:12" ht="26.4">
      <c r="A10" s="13"/>
      <c r="B10" s="13"/>
      <c r="C10" s="78">
        <v>632</v>
      </c>
      <c r="D10" s="41"/>
      <c r="E10" s="41" t="s">
        <v>1368</v>
      </c>
      <c r="F10" s="64">
        <f>SUM(F11:F14)</f>
        <v>678767.2</v>
      </c>
      <c r="G10" s="64">
        <f>SUM(G11:G14)</f>
        <v>215500</v>
      </c>
      <c r="H10" s="64">
        <f>SUM(H11:H14)</f>
        <v>593455</v>
      </c>
      <c r="I10" s="49">
        <f>SUM(I11:I14)</f>
        <v>642330.27999999991</v>
      </c>
      <c r="J10" s="48">
        <f t="shared" si="0"/>
        <v>94.631897357444501</v>
      </c>
      <c r="K10" s="48">
        <f t="shared" si="1"/>
        <v>108.23571795671111</v>
      </c>
      <c r="L10" s="73"/>
    </row>
    <row r="11" spans="1:12">
      <c r="A11" s="13"/>
      <c r="B11" s="13"/>
      <c r="C11" s="13"/>
      <c r="D11" s="74">
        <v>6321</v>
      </c>
      <c r="E11" s="74" t="s">
        <v>1328</v>
      </c>
      <c r="F11" s="202">
        <f>'Prihodi po izvorima fin.'!C38</f>
        <v>9589.83</v>
      </c>
      <c r="G11" s="203">
        <f>'Prihodi po izvorima fin.'!D38</f>
        <v>10000</v>
      </c>
      <c r="H11" s="203">
        <f>'Prihodi po izvorima fin.'!E38</f>
        <v>12000</v>
      </c>
      <c r="I11" s="202">
        <f>'Prihodi po izvorima fin.'!F38</f>
        <v>14916.57</v>
      </c>
      <c r="J11" s="225">
        <f t="shared" si="0"/>
        <v>155.54571874579634</v>
      </c>
      <c r="K11" s="225">
        <f t="shared" si="1"/>
        <v>124.30475000000001</v>
      </c>
      <c r="L11" s="73"/>
    </row>
    <row r="12" spans="1:12">
      <c r="A12" s="13"/>
      <c r="B12" s="13"/>
      <c r="C12" s="13"/>
      <c r="D12" s="74">
        <v>6322</v>
      </c>
      <c r="E12" s="74" t="s">
        <v>1329</v>
      </c>
      <c r="F12" s="202">
        <f>'Prihodi po izvorima fin.'!C39</f>
        <v>0</v>
      </c>
      <c r="G12" s="203">
        <f>'Prihodi po izvorima fin.'!D39</f>
        <v>500</v>
      </c>
      <c r="H12" s="203">
        <f>'Prihodi po izvorima fin.'!E39</f>
        <v>0</v>
      </c>
      <c r="I12" s="202">
        <f>'Prihodi po izvorima fin.'!F39</f>
        <v>0</v>
      </c>
      <c r="J12" s="225" t="e">
        <f t="shared" si="0"/>
        <v>#DIV/0!</v>
      </c>
      <c r="K12" s="225" t="e">
        <f t="shared" si="1"/>
        <v>#DIV/0!</v>
      </c>
      <c r="L12" s="73"/>
    </row>
    <row r="13" spans="1:12">
      <c r="A13" s="13"/>
      <c r="B13" s="13"/>
      <c r="C13" s="13"/>
      <c r="D13" s="74">
        <v>6323</v>
      </c>
      <c r="E13" s="74" t="s">
        <v>1327</v>
      </c>
      <c r="F13" s="202">
        <f>'Prihodi po izvorima fin.'!C34+'Prihodi po izvorima fin.'!C47+'Prihodi po izvorima fin.'!C51</f>
        <v>619522.54</v>
      </c>
      <c r="G13" s="202">
        <f>'Prihodi po izvorima fin.'!D34+'Prihodi po izvorima fin.'!D47+'Prihodi po izvorima fin.'!D51</f>
        <v>191000</v>
      </c>
      <c r="H13" s="202">
        <f>'Prihodi po izvorima fin.'!E34+'Prihodi po izvorima fin.'!E47+'Prihodi po izvorima fin.'!E51</f>
        <v>567455</v>
      </c>
      <c r="I13" s="202">
        <f>'Prihodi po izvorima fin.'!F34+'Prihodi po izvorima fin.'!F47+'Prihodi po izvorima fin.'!F51</f>
        <v>600609.96</v>
      </c>
      <c r="J13" s="225">
        <f t="shared" si="0"/>
        <v>96.947232944906233</v>
      </c>
      <c r="K13" s="225">
        <f t="shared" si="1"/>
        <v>105.8427470019649</v>
      </c>
      <c r="L13" s="73"/>
    </row>
    <row r="14" spans="1:12">
      <c r="A14" s="13"/>
      <c r="B14" s="13"/>
      <c r="C14" s="13"/>
      <c r="D14" s="74">
        <v>6324</v>
      </c>
      <c r="E14" s="74" t="s">
        <v>1330</v>
      </c>
      <c r="F14" s="202">
        <f>'Prihodi po izvorima fin.'!C35+'Prihodi po izvorima fin.'!C48+'Prihodi po izvorima fin.'!C52</f>
        <v>49654.83</v>
      </c>
      <c r="G14" s="202">
        <f>'Prihodi po izvorima fin.'!D35+'Prihodi po izvorima fin.'!D48+'Prihodi po izvorima fin.'!D52</f>
        <v>14000</v>
      </c>
      <c r="H14" s="202">
        <f>'Prihodi po izvorima fin.'!E35+'Prihodi po izvorima fin.'!E48+'Prihodi po izvorima fin.'!E52</f>
        <v>14000</v>
      </c>
      <c r="I14" s="202">
        <f>'Prihodi po izvorima fin.'!F35+'Prihodi po izvorima fin.'!F48+'Prihodi po izvorima fin.'!F52</f>
        <v>26803.75</v>
      </c>
      <c r="J14" s="225">
        <f t="shared" si="0"/>
        <v>53.980146543649433</v>
      </c>
      <c r="K14" s="225">
        <f t="shared" si="1"/>
        <v>191.45535714285714</v>
      </c>
      <c r="L14" s="73"/>
    </row>
    <row r="15" spans="1:12">
      <c r="A15" s="13"/>
      <c r="B15" s="13"/>
      <c r="C15" s="78">
        <v>634</v>
      </c>
      <c r="D15" s="41"/>
      <c r="E15" s="41" t="s">
        <v>1369</v>
      </c>
      <c r="F15" s="64">
        <f t="shared" ref="F15:H17" si="2">SUM(F16)</f>
        <v>0</v>
      </c>
      <c r="G15" s="203">
        <f>SUM(G16)</f>
        <v>0</v>
      </c>
      <c r="H15" s="64">
        <f t="shared" si="2"/>
        <v>0</v>
      </c>
      <c r="I15" s="49">
        <f>SUM(I16)</f>
        <v>0</v>
      </c>
      <c r="J15" s="48" t="e">
        <f t="shared" si="0"/>
        <v>#DIV/0!</v>
      </c>
      <c r="K15" s="48" t="e">
        <f t="shared" si="1"/>
        <v>#DIV/0!</v>
      </c>
      <c r="L15" s="73"/>
    </row>
    <row r="16" spans="1:12">
      <c r="A16" s="13"/>
      <c r="B16" s="13"/>
      <c r="C16" s="13"/>
      <c r="D16" s="74">
        <v>6341</v>
      </c>
      <c r="E16" s="74" t="s">
        <v>1331</v>
      </c>
      <c r="F16" s="202">
        <f>'Prihodi po izvorima fin.'!C40</f>
        <v>0</v>
      </c>
      <c r="G16" s="64">
        <f>'Prihodi po izvorima fin.'!D40</f>
        <v>0</v>
      </c>
      <c r="H16" s="203">
        <f>'Prihodi po izvorima fin.'!E40</f>
        <v>0</v>
      </c>
      <c r="I16" s="202">
        <f>'Prihodi po izvorima fin.'!F40</f>
        <v>0</v>
      </c>
      <c r="J16" s="225" t="e">
        <f t="shared" si="0"/>
        <v>#DIV/0!</v>
      </c>
      <c r="K16" s="225" t="e">
        <f t="shared" si="1"/>
        <v>#DIV/0!</v>
      </c>
      <c r="L16" s="73"/>
    </row>
    <row r="17" spans="1:12">
      <c r="A17" s="13"/>
      <c r="B17" s="13"/>
      <c r="C17" s="78">
        <v>636</v>
      </c>
      <c r="D17" s="41"/>
      <c r="E17" s="41" t="s">
        <v>1572</v>
      </c>
      <c r="F17" s="64">
        <f t="shared" si="2"/>
        <v>500</v>
      </c>
      <c r="G17" s="203">
        <f>SUM(G18)</f>
        <v>0</v>
      </c>
      <c r="H17" s="64">
        <f t="shared" si="2"/>
        <v>0</v>
      </c>
      <c r="I17" s="49">
        <f>SUM(I18)</f>
        <v>0</v>
      </c>
      <c r="J17" s="48">
        <f t="shared" si="0"/>
        <v>0</v>
      </c>
      <c r="K17" s="48" t="e">
        <f t="shared" si="1"/>
        <v>#DIV/0!</v>
      </c>
      <c r="L17" s="73"/>
    </row>
    <row r="18" spans="1:12">
      <c r="A18" s="13"/>
      <c r="B18" s="13"/>
      <c r="C18" s="13"/>
      <c r="D18" s="74">
        <v>6361</v>
      </c>
      <c r="E18" s="74" t="s">
        <v>1572</v>
      </c>
      <c r="F18" s="202">
        <f>'Prihodi po izvorima fin.'!C41</f>
        <v>500</v>
      </c>
      <c r="G18" s="64">
        <f>'Prihodi po izvorima fin.'!D41</f>
        <v>0</v>
      </c>
      <c r="H18" s="203">
        <f>'Prihodi po izvorima fin.'!E41</f>
        <v>0</v>
      </c>
      <c r="I18" s="202">
        <f>'Prihodi po izvorima fin.'!F41</f>
        <v>0</v>
      </c>
      <c r="J18" s="225">
        <f t="shared" si="0"/>
        <v>0</v>
      </c>
      <c r="K18" s="225" t="e">
        <f t="shared" si="1"/>
        <v>#DIV/0!</v>
      </c>
      <c r="L18" s="73"/>
    </row>
    <row r="19" spans="1:12" ht="26.4">
      <c r="A19" s="13"/>
      <c r="B19" s="13"/>
      <c r="C19" s="78">
        <v>639</v>
      </c>
      <c r="D19" s="41"/>
      <c r="E19" s="41" t="s">
        <v>1370</v>
      </c>
      <c r="F19" s="49">
        <f>SUM(F20:F22)</f>
        <v>87658.23000000001</v>
      </c>
      <c r="G19" s="203">
        <f>SUM(G20:G22)</f>
        <v>93287</v>
      </c>
      <c r="H19" s="64">
        <f>SUM(H20:H22)</f>
        <v>146647.79</v>
      </c>
      <c r="I19" s="49">
        <f>SUM(I20:I22)</f>
        <v>160314.47999999998</v>
      </c>
      <c r="J19" s="48">
        <f t="shared" si="0"/>
        <v>182.88582829016735</v>
      </c>
      <c r="K19" s="48">
        <f t="shared" si="1"/>
        <v>109.31939717605017</v>
      </c>
      <c r="L19" s="73"/>
    </row>
    <row r="20" spans="1:12" ht="26.4">
      <c r="A20" s="13"/>
      <c r="B20" s="13"/>
      <c r="C20" s="13"/>
      <c r="D20" s="74">
        <v>6391</v>
      </c>
      <c r="E20" s="74" t="s">
        <v>1332</v>
      </c>
      <c r="F20" s="202">
        <f>'Prihodi po izvorima fin.'!C42</f>
        <v>52089.62</v>
      </c>
      <c r="G20" s="64">
        <f>'Prihodi po izvorima fin.'!D42</f>
        <v>8134</v>
      </c>
      <c r="H20" s="203">
        <f>'Prihodi po izvorima fin.'!E42</f>
        <v>41536.959999999999</v>
      </c>
      <c r="I20" s="202">
        <f>'Prihodi po izvorima fin.'!F42</f>
        <v>52234.25</v>
      </c>
      <c r="J20" s="225">
        <f t="shared" si="0"/>
        <v>100.27765608579982</v>
      </c>
      <c r="K20" s="225">
        <f t="shared" si="1"/>
        <v>125.7536661325239</v>
      </c>
      <c r="L20" s="73"/>
    </row>
    <row r="21" spans="1:12" ht="26.4">
      <c r="A21" s="13"/>
      <c r="B21" s="13"/>
      <c r="C21" s="13"/>
      <c r="D21" s="74">
        <v>6393</v>
      </c>
      <c r="E21" s="74" t="s">
        <v>1365</v>
      </c>
      <c r="F21" s="202">
        <f>'Prihodi po izvorima fin.'!C43</f>
        <v>29679.81</v>
      </c>
      <c r="G21" s="203">
        <f>'Prihodi po izvorima fin.'!D43</f>
        <v>85153</v>
      </c>
      <c r="H21" s="203">
        <f>'Prihodi po izvorima fin.'!E43</f>
        <v>105110.83</v>
      </c>
      <c r="I21" s="202">
        <f>'Prihodi po izvorima fin.'!F43</f>
        <v>106915.23</v>
      </c>
      <c r="J21" s="225">
        <f t="shared" si="0"/>
        <v>360.22882221954922</v>
      </c>
      <c r="K21" s="225">
        <f t="shared" si="1"/>
        <v>101.716664210529</v>
      </c>
      <c r="L21" s="73"/>
    </row>
    <row r="22" spans="1:12">
      <c r="A22" s="13"/>
      <c r="B22" s="13"/>
      <c r="C22" s="13"/>
      <c r="D22" s="74">
        <v>6394</v>
      </c>
      <c r="E22" s="74" t="s">
        <v>1545</v>
      </c>
      <c r="F22" s="202">
        <f>'Prihodi po izvorima fin.'!C44</f>
        <v>5888.8</v>
      </c>
      <c r="G22" s="203">
        <f>'Prihodi po izvorima fin.'!D44</f>
        <v>0</v>
      </c>
      <c r="H22" s="203">
        <f>'Prihodi po izvorima fin.'!E44</f>
        <v>0</v>
      </c>
      <c r="I22" s="202">
        <f>'Prihodi po izvorima fin.'!F44</f>
        <v>1165</v>
      </c>
      <c r="J22" s="225">
        <f t="shared" si="0"/>
        <v>19.783317484037493</v>
      </c>
      <c r="K22" s="225" t="e">
        <f t="shared" si="1"/>
        <v>#DIV/0!</v>
      </c>
      <c r="L22" s="73"/>
    </row>
    <row r="23" spans="1:12">
      <c r="A23" s="13"/>
      <c r="B23" s="78">
        <v>64</v>
      </c>
      <c r="C23" s="13"/>
      <c r="D23" s="41"/>
      <c r="E23" s="41" t="s">
        <v>1381</v>
      </c>
      <c r="F23" s="64">
        <f>F24</f>
        <v>107.8</v>
      </c>
      <c r="G23" s="64">
        <f>G24</f>
        <v>0</v>
      </c>
      <c r="H23" s="64">
        <f>H24</f>
        <v>2500</v>
      </c>
      <c r="I23" s="49">
        <f>I24</f>
        <v>4945.6400000000003</v>
      </c>
      <c r="J23" s="48">
        <f t="shared" si="0"/>
        <v>4587.7922077922076</v>
      </c>
      <c r="K23" s="48">
        <f t="shared" si="1"/>
        <v>197.82560000000004</v>
      </c>
      <c r="L23" s="73"/>
    </row>
    <row r="24" spans="1:12">
      <c r="A24" s="13"/>
      <c r="B24" s="13"/>
      <c r="C24" s="78">
        <v>641</v>
      </c>
      <c r="D24" s="41"/>
      <c r="E24" s="41" t="s">
        <v>1371</v>
      </c>
      <c r="F24" s="64">
        <f>SUM(F25:F28)</f>
        <v>107.8</v>
      </c>
      <c r="G24" s="64">
        <f>SUM(G25:G28)</f>
        <v>0</v>
      </c>
      <c r="H24" s="64">
        <f>SUM(H25:H28)</f>
        <v>2500</v>
      </c>
      <c r="I24" s="64">
        <f>SUM(I25:I28)</f>
        <v>4945.6400000000003</v>
      </c>
      <c r="J24" s="86">
        <f t="shared" si="0"/>
        <v>4587.7922077922076</v>
      </c>
      <c r="K24" s="86">
        <f t="shared" si="1"/>
        <v>197.82560000000004</v>
      </c>
      <c r="L24" s="73"/>
    </row>
    <row r="25" spans="1:12">
      <c r="A25" s="13"/>
      <c r="B25" s="13"/>
      <c r="C25" s="13"/>
      <c r="D25" s="74">
        <v>6413</v>
      </c>
      <c r="E25" s="74" t="s">
        <v>1334</v>
      </c>
      <c r="F25" s="202">
        <f>'Prihodi po izvorima fin.'!C18</f>
        <v>12.45</v>
      </c>
      <c r="G25" s="203">
        <f>'Prihodi po izvorima fin.'!D18</f>
        <v>0</v>
      </c>
      <c r="H25" s="203">
        <f>'Prihodi po izvorima fin.'!E18</f>
        <v>2500</v>
      </c>
      <c r="I25" s="202">
        <f>'Prihodi po izvorima fin.'!F18</f>
        <v>4913.26</v>
      </c>
      <c r="J25" s="225">
        <f t="shared" si="0"/>
        <v>39463.935742971895</v>
      </c>
      <c r="K25" s="225">
        <f t="shared" si="1"/>
        <v>196.53040000000001</v>
      </c>
      <c r="L25" s="73"/>
    </row>
    <row r="26" spans="1:12">
      <c r="A26" s="13"/>
      <c r="B26" s="13"/>
      <c r="C26" s="13"/>
      <c r="D26" s="74">
        <v>6414</v>
      </c>
      <c r="E26" s="74" t="s">
        <v>1335</v>
      </c>
      <c r="F26" s="202">
        <f>'Prihodi po izvorima fin.'!C19</f>
        <v>81.44</v>
      </c>
      <c r="G26" s="203">
        <f>'Prihodi po izvorima fin.'!D19</f>
        <v>0</v>
      </c>
      <c r="H26" s="203">
        <f>'Prihodi po izvorima fin.'!E19</f>
        <v>0</v>
      </c>
      <c r="I26" s="202">
        <f>'Prihodi po izvorima fin.'!F19</f>
        <v>0</v>
      </c>
      <c r="J26" s="225">
        <f t="shared" si="0"/>
        <v>0</v>
      </c>
      <c r="K26" s="225" t="e">
        <f t="shared" si="1"/>
        <v>#DIV/0!</v>
      </c>
      <c r="L26" s="73"/>
    </row>
    <row r="27" spans="1:12" ht="26.4">
      <c r="A27" s="13"/>
      <c r="B27" s="13"/>
      <c r="C27" s="13"/>
      <c r="D27" s="74">
        <v>6415</v>
      </c>
      <c r="E27" s="74" t="s">
        <v>1336</v>
      </c>
      <c r="F27" s="202">
        <f>'Prihodi po izvorima fin.'!C20</f>
        <v>13.91</v>
      </c>
      <c r="G27" s="203">
        <f>'Prihodi po izvorima fin.'!D20</f>
        <v>0</v>
      </c>
      <c r="H27" s="203">
        <f>'Prihodi po izvorima fin.'!E20</f>
        <v>0</v>
      </c>
      <c r="I27" s="202">
        <f>'Prihodi po izvorima fin.'!F20</f>
        <v>32.380000000000003</v>
      </c>
      <c r="J27" s="225">
        <f t="shared" si="0"/>
        <v>232.78217109992815</v>
      </c>
      <c r="K27" s="225" t="e">
        <f t="shared" si="1"/>
        <v>#DIV/0!</v>
      </c>
      <c r="L27" s="73"/>
    </row>
    <row r="28" spans="1:12">
      <c r="A28" s="13"/>
      <c r="B28" s="13"/>
      <c r="C28" s="13"/>
      <c r="D28" s="74">
        <v>6427</v>
      </c>
      <c r="E28" s="74" t="s">
        <v>1650</v>
      </c>
      <c r="F28" s="202">
        <f>'Prihodi po izvorima fin.'!C21</f>
        <v>0</v>
      </c>
      <c r="G28" s="202">
        <f>'Prihodi po izvorima fin.'!D21</f>
        <v>0</v>
      </c>
      <c r="H28" s="202">
        <f>'Prihodi po izvorima fin.'!E21</f>
        <v>0</v>
      </c>
      <c r="I28" s="202">
        <f>'Prihodi po izvorima fin.'!F21</f>
        <v>0</v>
      </c>
      <c r="J28" s="225" t="e">
        <f t="shared" si="0"/>
        <v>#DIV/0!</v>
      </c>
      <c r="K28" s="225" t="e">
        <f t="shared" si="1"/>
        <v>#DIV/0!</v>
      </c>
      <c r="L28" s="73"/>
    </row>
    <row r="29" spans="1:12" ht="26.4">
      <c r="A29" s="13"/>
      <c r="B29" s="78">
        <v>65</v>
      </c>
      <c r="C29" s="13"/>
      <c r="D29" s="41"/>
      <c r="E29" s="41" t="s">
        <v>1382</v>
      </c>
      <c r="F29" s="64">
        <f>F30</f>
        <v>676532.12</v>
      </c>
      <c r="G29" s="64">
        <f>G30</f>
        <v>750000</v>
      </c>
      <c r="H29" s="64">
        <f t="shared" ref="F29:H30" si="3">H30</f>
        <v>750000</v>
      </c>
      <c r="I29" s="49">
        <f>I30</f>
        <v>813438.64</v>
      </c>
      <c r="J29" s="48">
        <f t="shared" si="0"/>
        <v>120.23651441708341</v>
      </c>
      <c r="K29" s="48">
        <f t="shared" si="1"/>
        <v>108.45848533333333</v>
      </c>
      <c r="L29" s="73"/>
    </row>
    <row r="30" spans="1:12">
      <c r="A30" s="13"/>
      <c r="B30" s="13"/>
      <c r="C30" s="78">
        <v>652</v>
      </c>
      <c r="D30" s="41"/>
      <c r="E30" s="41" t="s">
        <v>1372</v>
      </c>
      <c r="F30" s="64">
        <f t="shared" si="3"/>
        <v>676532.12</v>
      </c>
      <c r="G30" s="203">
        <f>G31</f>
        <v>750000</v>
      </c>
      <c r="H30" s="203">
        <f t="shared" si="3"/>
        <v>750000</v>
      </c>
      <c r="I30" s="49">
        <f>I31</f>
        <v>813438.64</v>
      </c>
      <c r="J30" s="48">
        <f t="shared" si="0"/>
        <v>120.23651441708341</v>
      </c>
      <c r="K30" s="48">
        <f t="shared" si="1"/>
        <v>108.45848533333333</v>
      </c>
      <c r="L30" s="73"/>
    </row>
    <row r="31" spans="1:12">
      <c r="A31" s="13"/>
      <c r="B31" s="13"/>
      <c r="C31" s="13"/>
      <c r="D31" s="74">
        <v>6526</v>
      </c>
      <c r="E31" s="74" t="s">
        <v>1718</v>
      </c>
      <c r="F31" s="202">
        <f>'Prihodi po izvorima fin.'!C27</f>
        <v>676532.12</v>
      </c>
      <c r="G31" s="203">
        <f>'Prihodi po izvorima fin.'!D27</f>
        <v>750000</v>
      </c>
      <c r="H31" s="203">
        <f>'Prihodi po izvorima fin.'!E27</f>
        <v>750000</v>
      </c>
      <c r="I31" s="202">
        <f>'Prihodi po izvorima fin.'!F27</f>
        <v>813438.64</v>
      </c>
      <c r="J31" s="225">
        <f t="shared" si="0"/>
        <v>120.23651441708341</v>
      </c>
      <c r="K31" s="225">
        <f t="shared" si="1"/>
        <v>108.45848533333333</v>
      </c>
      <c r="L31" s="73"/>
    </row>
    <row r="32" spans="1:12" ht="26.4">
      <c r="A32" s="13"/>
      <c r="B32" s="78">
        <v>66</v>
      </c>
      <c r="C32" s="13"/>
      <c r="D32" s="41"/>
      <c r="E32" s="41" t="s">
        <v>1383</v>
      </c>
      <c r="F32" s="64">
        <f>F33+F36</f>
        <v>949467.94</v>
      </c>
      <c r="G32" s="64">
        <f>G33+G36</f>
        <v>882000</v>
      </c>
      <c r="H32" s="64">
        <f>H33+H36</f>
        <v>882000</v>
      </c>
      <c r="I32" s="49">
        <f>I33+I36</f>
        <v>689546.9800000001</v>
      </c>
      <c r="J32" s="48">
        <f t="shared" si="0"/>
        <v>72.624566975900223</v>
      </c>
      <c r="K32" s="48">
        <f t="shared" si="1"/>
        <v>78.179929705215429</v>
      </c>
      <c r="L32" s="73"/>
    </row>
    <row r="33" spans="1:12" ht="26.4">
      <c r="A33" s="13"/>
      <c r="B33" s="13"/>
      <c r="C33" s="78">
        <v>661</v>
      </c>
      <c r="D33" s="41"/>
      <c r="E33" s="41" t="s">
        <v>1373</v>
      </c>
      <c r="F33" s="64">
        <f>F35+F34</f>
        <v>886341.97</v>
      </c>
      <c r="G33" s="203">
        <f>G35+G34</f>
        <v>782000</v>
      </c>
      <c r="H33" s="203">
        <f>H35+H34</f>
        <v>782000</v>
      </c>
      <c r="I33" s="49">
        <f>I35+I34</f>
        <v>604943.93000000005</v>
      </c>
      <c r="J33" s="48">
        <f t="shared" si="0"/>
        <v>68.251752763101138</v>
      </c>
      <c r="K33" s="48">
        <f t="shared" si="1"/>
        <v>77.358558823529421</v>
      </c>
      <c r="L33" s="73"/>
    </row>
    <row r="34" spans="1:12">
      <c r="A34" s="13"/>
      <c r="B34" s="13"/>
      <c r="C34" s="13"/>
      <c r="D34" s="74">
        <v>6614</v>
      </c>
      <c r="E34" s="74" t="s">
        <v>1401</v>
      </c>
      <c r="F34" s="66">
        <f>'Prihodi po izvorima fin.'!C23</f>
        <v>568.08000000000004</v>
      </c>
      <c r="G34" s="203">
        <f>'Prihodi po izvorima fin.'!D23</f>
        <v>2000</v>
      </c>
      <c r="H34" s="203">
        <f>'Prihodi po izvorima fin.'!E23</f>
        <v>2000</v>
      </c>
      <c r="I34" s="66">
        <f>'Prihodi po izvorima fin.'!F23</f>
        <v>1377.91</v>
      </c>
      <c r="J34" s="68">
        <f t="shared" si="0"/>
        <v>242.5556259681735</v>
      </c>
      <c r="K34" s="68">
        <f t="shared" si="1"/>
        <v>68.895500000000013</v>
      </c>
      <c r="L34" s="73"/>
    </row>
    <row r="35" spans="1:12">
      <c r="A35" s="13"/>
      <c r="B35" s="13"/>
      <c r="C35" s="13"/>
      <c r="D35" s="74">
        <v>6615</v>
      </c>
      <c r="E35" s="74" t="s">
        <v>1337</v>
      </c>
      <c r="F35" s="66">
        <f>'Prihodi po izvorima fin.'!C24</f>
        <v>885773.89</v>
      </c>
      <c r="G35" s="203">
        <f>'Prihodi po izvorima fin.'!D24</f>
        <v>780000</v>
      </c>
      <c r="H35" s="203">
        <f>'Prihodi po izvorima fin.'!E24</f>
        <v>780000</v>
      </c>
      <c r="I35" s="66">
        <f>'Prihodi po izvorima fin.'!F24</f>
        <v>603566.02</v>
      </c>
      <c r="J35" s="68">
        <f t="shared" si="0"/>
        <v>68.139965155215847</v>
      </c>
      <c r="K35" s="68">
        <f t="shared" si="1"/>
        <v>77.380258974358966</v>
      </c>
      <c r="L35" s="73"/>
    </row>
    <row r="36" spans="1:12" ht="26.4">
      <c r="A36" s="13"/>
      <c r="B36" s="13"/>
      <c r="C36" s="78">
        <v>663</v>
      </c>
      <c r="D36" s="41"/>
      <c r="E36" s="41" t="s">
        <v>1374</v>
      </c>
      <c r="F36" s="64">
        <f>F37+F38</f>
        <v>63125.97</v>
      </c>
      <c r="G36" s="203">
        <f>G37+G38</f>
        <v>100000</v>
      </c>
      <c r="H36" s="203">
        <f>H37+H38</f>
        <v>100000</v>
      </c>
      <c r="I36" s="49">
        <f>I37+I38</f>
        <v>84603.05</v>
      </c>
      <c r="J36" s="48">
        <f t="shared" si="0"/>
        <v>134.02257422737424</v>
      </c>
      <c r="K36" s="48">
        <f t="shared" si="1"/>
        <v>84.603049999999996</v>
      </c>
      <c r="L36" s="73"/>
    </row>
    <row r="37" spans="1:12">
      <c r="A37" s="13"/>
      <c r="B37" s="13"/>
      <c r="C37" s="13"/>
      <c r="D37" s="74">
        <v>6631</v>
      </c>
      <c r="E37" s="74" t="s">
        <v>1338</v>
      </c>
      <c r="F37" s="202">
        <f>'Prihodi po izvorima fin.'!C55</f>
        <v>63125.97</v>
      </c>
      <c r="G37" s="203">
        <f>'Prihodi po izvorima fin.'!D55</f>
        <v>100000</v>
      </c>
      <c r="H37" s="203">
        <f>'Prihodi po izvorima fin.'!E55</f>
        <v>100000</v>
      </c>
      <c r="I37" s="202">
        <f>'Prihodi po izvorima fin.'!F55</f>
        <v>84603.05</v>
      </c>
      <c r="J37" s="225">
        <f t="shared" si="0"/>
        <v>134.02257422737424</v>
      </c>
      <c r="K37" s="225">
        <f t="shared" si="1"/>
        <v>84.603049999999996</v>
      </c>
      <c r="L37" s="73"/>
    </row>
    <row r="38" spans="1:12">
      <c r="A38" s="13"/>
      <c r="B38" s="13"/>
      <c r="C38" s="13"/>
      <c r="D38" s="74">
        <v>6632</v>
      </c>
      <c r="E38" s="74" t="s">
        <v>1366</v>
      </c>
      <c r="F38" s="202">
        <f>'Prihodi po izvorima fin.'!C56</f>
        <v>0</v>
      </c>
      <c r="G38" s="203">
        <f>'Prihodi po izvorima fin.'!D56</f>
        <v>0</v>
      </c>
      <c r="H38" s="203">
        <f>'Prihodi po izvorima fin.'!E56</f>
        <v>0</v>
      </c>
      <c r="I38" s="202">
        <f>'Prihodi po izvorima fin.'!F56</f>
        <v>0</v>
      </c>
      <c r="J38" s="225" t="e">
        <f t="shared" si="0"/>
        <v>#DIV/0!</v>
      </c>
      <c r="K38" s="225" t="e">
        <f t="shared" si="1"/>
        <v>#DIV/0!</v>
      </c>
      <c r="L38" s="73"/>
    </row>
    <row r="39" spans="1:12" ht="26.4">
      <c r="A39" s="13"/>
      <c r="B39" s="78">
        <v>67</v>
      </c>
      <c r="C39" s="13"/>
      <c r="D39" s="41"/>
      <c r="E39" s="41" t="s">
        <v>1384</v>
      </c>
      <c r="F39" s="64">
        <f>F40</f>
        <v>3799120.3499999996</v>
      </c>
      <c r="G39" s="64">
        <f>G40</f>
        <v>4098387</v>
      </c>
      <c r="H39" s="64">
        <f>H40</f>
        <v>4613686</v>
      </c>
      <c r="I39" s="49">
        <f>I40</f>
        <v>4383202.71</v>
      </c>
      <c r="J39" s="48">
        <f t="shared" si="0"/>
        <v>115.37414733386902</v>
      </c>
      <c r="K39" s="48">
        <f t="shared" si="1"/>
        <v>95.0043568201217</v>
      </c>
      <c r="L39" s="73"/>
    </row>
    <row r="40" spans="1:12" ht="26.4">
      <c r="A40" s="13"/>
      <c r="B40" s="13"/>
      <c r="C40" s="78">
        <v>671</v>
      </c>
      <c r="D40" s="41"/>
      <c r="E40" s="41" t="s">
        <v>1375</v>
      </c>
      <c r="F40" s="49">
        <f>F41+F42</f>
        <v>3799120.3499999996</v>
      </c>
      <c r="G40" s="203">
        <f>G41+G42</f>
        <v>4098387</v>
      </c>
      <c r="H40" s="203">
        <f>H41+H42</f>
        <v>4613686</v>
      </c>
      <c r="I40" s="49">
        <f>I41+I42</f>
        <v>4383202.71</v>
      </c>
      <c r="J40" s="48">
        <f t="shared" si="0"/>
        <v>115.37414733386902</v>
      </c>
      <c r="K40" s="48">
        <f t="shared" si="1"/>
        <v>95.0043568201217</v>
      </c>
      <c r="L40" s="73"/>
    </row>
    <row r="41" spans="1:12">
      <c r="A41" s="13"/>
      <c r="B41" s="13"/>
      <c r="C41" s="13"/>
      <c r="D41" s="74">
        <v>6711</v>
      </c>
      <c r="E41" s="74" t="s">
        <v>1324</v>
      </c>
      <c r="F41" s="202">
        <f>'Prihodi po izvorima fin.'!C10+'Prihodi po izvorima fin.'!C14</f>
        <v>3783218.05</v>
      </c>
      <c r="G41" s="203">
        <f>'Prihodi po izvorima fin.'!D10+'Prihodi po izvorima fin.'!D14</f>
        <v>4098387</v>
      </c>
      <c r="H41" s="203">
        <f>'Prihodi po izvorima fin.'!E10+'Prihodi po izvorima fin.'!E14</f>
        <v>4613686</v>
      </c>
      <c r="I41" s="202">
        <f>'Prihodi po izvorima fin.'!F10+'Prihodi po izvorima fin.'!F14</f>
        <v>4359122.47</v>
      </c>
      <c r="J41" s="225">
        <f t="shared" si="0"/>
        <v>115.22260711353923</v>
      </c>
      <c r="K41" s="225">
        <f t="shared" si="1"/>
        <v>94.48242619892207</v>
      </c>
      <c r="L41" s="73"/>
    </row>
    <row r="42" spans="1:12">
      <c r="A42" s="13"/>
      <c r="B42" s="13"/>
      <c r="C42" s="13"/>
      <c r="D42" s="74">
        <v>6712</v>
      </c>
      <c r="E42" s="74" t="s">
        <v>1540</v>
      </c>
      <c r="F42" s="202">
        <f>'Prihodi po izvorima fin.'!C11+'Prihodi po izvorima fin.'!C15</f>
        <v>15902.3</v>
      </c>
      <c r="G42" s="203">
        <f>'Prihodi po izvorima fin.'!D11+'Prihodi po izvorima fin.'!D15</f>
        <v>0</v>
      </c>
      <c r="H42" s="203">
        <f>'Prihodi po izvorima fin.'!E11+'Prihodi po izvorima fin.'!E15</f>
        <v>0</v>
      </c>
      <c r="I42" s="202">
        <f>'Prihodi po izvorima fin.'!F11+'Prihodi po izvorima fin.'!F15</f>
        <v>24080.240000000002</v>
      </c>
      <c r="J42" s="225">
        <f t="shared" si="0"/>
        <v>151.42614590342279</v>
      </c>
      <c r="K42" s="225" t="e">
        <f t="shared" si="1"/>
        <v>#DIV/0!</v>
      </c>
      <c r="L42" s="73"/>
    </row>
    <row r="43" spans="1:12">
      <c r="A43" s="13"/>
      <c r="B43" s="78">
        <v>68</v>
      </c>
      <c r="C43" s="13"/>
      <c r="D43" s="41"/>
      <c r="E43" s="41" t="s">
        <v>1385</v>
      </c>
      <c r="F43" s="64">
        <f>F44+F46</f>
        <v>4946.33</v>
      </c>
      <c r="G43" s="64">
        <f>G44+G46</f>
        <v>550</v>
      </c>
      <c r="H43" s="64">
        <f>H44+H46</f>
        <v>550</v>
      </c>
      <c r="I43" s="49">
        <f>I44+I46</f>
        <v>933.95</v>
      </c>
      <c r="J43" s="48">
        <f t="shared" si="0"/>
        <v>18.881675909209456</v>
      </c>
      <c r="K43" s="48">
        <f t="shared" si="1"/>
        <v>169.80909090909091</v>
      </c>
      <c r="L43" s="73"/>
    </row>
    <row r="44" spans="1:12">
      <c r="A44" s="13"/>
      <c r="B44" s="13"/>
      <c r="C44" s="78">
        <v>681</v>
      </c>
      <c r="D44" s="41"/>
      <c r="E44" s="41" t="s">
        <v>1376</v>
      </c>
      <c r="F44" s="64">
        <f>F45</f>
        <v>549.19000000000005</v>
      </c>
      <c r="G44" s="203">
        <f>G45</f>
        <v>350</v>
      </c>
      <c r="H44" s="203">
        <f>H45</f>
        <v>350</v>
      </c>
      <c r="I44" s="49">
        <f>I45</f>
        <v>402.7</v>
      </c>
      <c r="J44" s="48">
        <f t="shared" si="0"/>
        <v>73.326171270416424</v>
      </c>
      <c r="K44" s="48">
        <f t="shared" si="1"/>
        <v>115.05714285714286</v>
      </c>
      <c r="L44" s="73"/>
    </row>
    <row r="45" spans="1:12">
      <c r="A45" s="13"/>
      <c r="B45" s="13"/>
      <c r="C45" s="13"/>
      <c r="D45" s="74">
        <v>6819</v>
      </c>
      <c r="E45" s="74" t="s">
        <v>1325</v>
      </c>
      <c r="F45" s="202">
        <f>'Prihodi po izvorima fin.'!C29</f>
        <v>549.19000000000005</v>
      </c>
      <c r="G45" s="203">
        <f>'Prihodi po izvorima fin.'!D29</f>
        <v>350</v>
      </c>
      <c r="H45" s="203">
        <f>'Prihodi po izvorima fin.'!E29</f>
        <v>350</v>
      </c>
      <c r="I45" s="202">
        <f>'Prihodi po izvorima fin.'!F29</f>
        <v>402.7</v>
      </c>
      <c r="J45" s="225">
        <f t="shared" si="0"/>
        <v>73.326171270416424</v>
      </c>
      <c r="K45" s="225">
        <f t="shared" si="1"/>
        <v>115.05714285714286</v>
      </c>
      <c r="L45" s="73"/>
    </row>
    <row r="46" spans="1:12">
      <c r="A46" s="13"/>
      <c r="B46" s="13"/>
      <c r="C46" s="78">
        <v>683</v>
      </c>
      <c r="D46" s="41"/>
      <c r="E46" s="41" t="s">
        <v>1326</v>
      </c>
      <c r="F46" s="64">
        <f>F47</f>
        <v>4397.1400000000003</v>
      </c>
      <c r="G46" s="203">
        <f>G47</f>
        <v>200</v>
      </c>
      <c r="H46" s="203">
        <f>H47</f>
        <v>200</v>
      </c>
      <c r="I46" s="49">
        <f>I47</f>
        <v>531.25</v>
      </c>
      <c r="J46" s="48">
        <f t="shared" si="0"/>
        <v>12.0817167522526</v>
      </c>
      <c r="K46" s="48">
        <f t="shared" si="1"/>
        <v>265.625</v>
      </c>
      <c r="L46" s="73"/>
    </row>
    <row r="47" spans="1:12">
      <c r="A47" s="13"/>
      <c r="B47" s="13"/>
      <c r="C47" s="13"/>
      <c r="D47" s="74">
        <v>6831</v>
      </c>
      <c r="E47" s="74" t="s">
        <v>1326</v>
      </c>
      <c r="F47" s="202">
        <f>'Prihodi po izvorima fin.'!C30</f>
        <v>4397.1400000000003</v>
      </c>
      <c r="G47" s="203">
        <f>'Prihodi po izvorima fin.'!D30</f>
        <v>200</v>
      </c>
      <c r="H47" s="203">
        <f>'Prihodi po izvorima fin.'!E30</f>
        <v>200</v>
      </c>
      <c r="I47" s="202">
        <f>'Prihodi po izvorima fin.'!F30</f>
        <v>531.25</v>
      </c>
      <c r="J47" s="225">
        <f t="shared" si="0"/>
        <v>12.0817167522526</v>
      </c>
      <c r="K47" s="225">
        <f t="shared" si="1"/>
        <v>265.625</v>
      </c>
      <c r="L47" s="73"/>
    </row>
    <row r="48" spans="1:12">
      <c r="A48" s="78">
        <v>7</v>
      </c>
      <c r="B48" s="13"/>
      <c r="C48" s="13"/>
      <c r="D48" s="41"/>
      <c r="E48" s="41" t="s">
        <v>1377</v>
      </c>
      <c r="F48" s="64">
        <f>F49</f>
        <v>548.95000000000005</v>
      </c>
      <c r="G48" s="64">
        <f>G49</f>
        <v>700</v>
      </c>
      <c r="H48" s="64">
        <f>H49</f>
        <v>700</v>
      </c>
      <c r="I48" s="64">
        <f>I49</f>
        <v>329.41</v>
      </c>
      <c r="J48" s="86">
        <f t="shared" si="0"/>
        <v>60.007286638127333</v>
      </c>
      <c r="K48" s="86">
        <f t="shared" si="1"/>
        <v>47.058571428571433</v>
      </c>
      <c r="L48" s="73"/>
    </row>
    <row r="49" spans="1:12">
      <c r="A49" s="13"/>
      <c r="B49" s="78">
        <v>72</v>
      </c>
      <c r="C49" s="13"/>
      <c r="D49" s="41"/>
      <c r="E49" s="41" t="s">
        <v>1378</v>
      </c>
      <c r="F49" s="49">
        <f>F50+F57+F52+F55</f>
        <v>548.95000000000005</v>
      </c>
      <c r="G49" s="64">
        <f>G50+G57+G52+G55</f>
        <v>700</v>
      </c>
      <c r="H49" s="64">
        <f>H50+H57+H52+H55</f>
        <v>700</v>
      </c>
      <c r="I49" s="49">
        <f>I50+I57+I52+I55</f>
        <v>329.41</v>
      </c>
      <c r="J49" s="48">
        <f t="shared" si="0"/>
        <v>60.007286638127333</v>
      </c>
      <c r="K49" s="48">
        <f t="shared" si="1"/>
        <v>47.058571428571433</v>
      </c>
      <c r="L49" s="73"/>
    </row>
    <row r="50" spans="1:12" s="22" customFormat="1">
      <c r="A50" s="78"/>
      <c r="B50" s="78"/>
      <c r="C50" s="78">
        <v>721</v>
      </c>
      <c r="D50" s="41"/>
      <c r="E50" s="41" t="s">
        <v>1379</v>
      </c>
      <c r="F50" s="64">
        <f>F51</f>
        <v>548.95000000000005</v>
      </c>
      <c r="G50" s="203">
        <f>G51</f>
        <v>700</v>
      </c>
      <c r="H50" s="203">
        <f>H51</f>
        <v>700</v>
      </c>
      <c r="I50" s="49">
        <f>I51</f>
        <v>329.41</v>
      </c>
      <c r="J50" s="48">
        <f t="shared" si="0"/>
        <v>60.007286638127333</v>
      </c>
      <c r="K50" s="48">
        <f t="shared" si="1"/>
        <v>47.058571428571433</v>
      </c>
      <c r="L50" s="75"/>
    </row>
    <row r="51" spans="1:12">
      <c r="A51" s="13"/>
      <c r="B51" s="13"/>
      <c r="C51" s="13"/>
      <c r="D51" s="74">
        <v>7211</v>
      </c>
      <c r="E51" s="74" t="s">
        <v>1380</v>
      </c>
      <c r="F51" s="202">
        <f>'Prihodi po izvorima fin.'!C59</f>
        <v>548.95000000000005</v>
      </c>
      <c r="G51" s="203">
        <f>'Prihodi po izvorima fin.'!D59</f>
        <v>700</v>
      </c>
      <c r="H51" s="203">
        <f>'Prihodi po izvorima fin.'!E59</f>
        <v>700</v>
      </c>
      <c r="I51" s="202">
        <f>'Prihodi po izvorima fin.'!F59</f>
        <v>329.41</v>
      </c>
      <c r="J51" s="225">
        <f t="shared" si="0"/>
        <v>60.007286638127333</v>
      </c>
      <c r="K51" s="225">
        <f t="shared" si="1"/>
        <v>47.058571428571433</v>
      </c>
      <c r="L51" s="73"/>
    </row>
    <row r="52" spans="1:12" s="22" customFormat="1">
      <c r="A52" s="78"/>
      <c r="B52" s="78"/>
      <c r="C52" s="78">
        <v>722</v>
      </c>
      <c r="D52" s="41"/>
      <c r="E52" s="41" t="s">
        <v>1591</v>
      </c>
      <c r="F52" s="49">
        <f>F53+F54</f>
        <v>0</v>
      </c>
      <c r="G52" s="203">
        <f>G53+G54</f>
        <v>0</v>
      </c>
      <c r="H52" s="203">
        <f>H53+H54</f>
        <v>0</v>
      </c>
      <c r="I52" s="49">
        <f>I53+I54</f>
        <v>0</v>
      </c>
      <c r="J52" s="48" t="e">
        <f t="shared" si="0"/>
        <v>#DIV/0!</v>
      </c>
      <c r="K52" s="48" t="e">
        <f t="shared" si="1"/>
        <v>#DIV/0!</v>
      </c>
      <c r="L52" s="75"/>
    </row>
    <row r="53" spans="1:12">
      <c r="A53" s="13"/>
      <c r="B53" s="13"/>
      <c r="C53" s="13"/>
      <c r="D53" s="74">
        <v>7221</v>
      </c>
      <c r="E53" s="74" t="s">
        <v>1525</v>
      </c>
      <c r="F53" s="202">
        <f>'Prihodi po izvorima fin.'!C60</f>
        <v>0</v>
      </c>
      <c r="G53" s="203">
        <f>'Prihodi po izvorima fin.'!D60</f>
        <v>0</v>
      </c>
      <c r="H53" s="203">
        <f>'Prihodi po izvorima fin.'!E60</f>
        <v>0</v>
      </c>
      <c r="I53" s="202">
        <f>'Prihodi po izvorima fin.'!F60</f>
        <v>0</v>
      </c>
      <c r="J53" s="225" t="e">
        <f t="shared" si="0"/>
        <v>#DIV/0!</v>
      </c>
      <c r="K53" s="225" t="e">
        <f t="shared" si="1"/>
        <v>#DIV/0!</v>
      </c>
      <c r="L53" s="73"/>
    </row>
    <row r="54" spans="1:12">
      <c r="A54" s="13"/>
      <c r="B54" s="13"/>
      <c r="C54" s="13"/>
      <c r="D54" s="74">
        <v>7222</v>
      </c>
      <c r="E54" s="74" t="s">
        <v>1524</v>
      </c>
      <c r="F54" s="202">
        <f>'Prihodi po izvorima fin.'!C61</f>
        <v>0</v>
      </c>
      <c r="G54" s="203">
        <f>'Prihodi po izvorima fin.'!D61</f>
        <v>0</v>
      </c>
      <c r="H54" s="203">
        <f>'Prihodi po izvorima fin.'!E61</f>
        <v>0</v>
      </c>
      <c r="I54" s="202">
        <f>'Prihodi po izvorima fin.'!F61</f>
        <v>0</v>
      </c>
      <c r="J54" s="225" t="e">
        <f t="shared" si="0"/>
        <v>#DIV/0!</v>
      </c>
      <c r="K54" s="225" t="e">
        <f t="shared" si="1"/>
        <v>#DIV/0!</v>
      </c>
      <c r="L54" s="73"/>
    </row>
    <row r="55" spans="1:12" s="22" customFormat="1">
      <c r="A55" s="78"/>
      <c r="B55" s="78"/>
      <c r="C55" s="78">
        <v>723</v>
      </c>
      <c r="D55" s="41"/>
      <c r="E55" s="41" t="s">
        <v>1579</v>
      </c>
      <c r="F55" s="49">
        <f>F56</f>
        <v>0</v>
      </c>
      <c r="G55" s="203">
        <f>G56</f>
        <v>0</v>
      </c>
      <c r="H55" s="203">
        <f>H56</f>
        <v>0</v>
      </c>
      <c r="I55" s="49">
        <f>I56</f>
        <v>0</v>
      </c>
      <c r="J55" s="48" t="e">
        <f t="shared" si="0"/>
        <v>#DIV/0!</v>
      </c>
      <c r="K55" s="48" t="e">
        <f t="shared" si="1"/>
        <v>#DIV/0!</v>
      </c>
      <c r="L55" s="75"/>
    </row>
    <row r="56" spans="1:12">
      <c r="A56" s="13"/>
      <c r="B56" s="13"/>
      <c r="C56" s="13"/>
      <c r="D56" s="74">
        <v>7233</v>
      </c>
      <c r="E56" s="74" t="s">
        <v>1580</v>
      </c>
      <c r="F56" s="202">
        <f>'Prihodi po izvorima fin.'!C62</f>
        <v>0</v>
      </c>
      <c r="G56" s="203">
        <f>'Prihodi po izvorima fin.'!D62</f>
        <v>0</v>
      </c>
      <c r="H56" s="203">
        <f>'Prihodi po izvorima fin.'!E62</f>
        <v>0</v>
      </c>
      <c r="I56" s="202">
        <f>'Prihodi po izvorima fin.'!F62</f>
        <v>0</v>
      </c>
      <c r="J56" s="225" t="e">
        <f t="shared" si="0"/>
        <v>#DIV/0!</v>
      </c>
      <c r="K56" s="225" t="e">
        <f t="shared" si="1"/>
        <v>#DIV/0!</v>
      </c>
      <c r="L56" s="73"/>
    </row>
    <row r="57" spans="1:12" s="22" customFormat="1">
      <c r="A57" s="78"/>
      <c r="B57" s="78"/>
      <c r="C57" s="78">
        <v>726</v>
      </c>
      <c r="D57" s="41"/>
      <c r="E57" s="41" t="s">
        <v>1592</v>
      </c>
      <c r="F57" s="64">
        <f>F58</f>
        <v>0</v>
      </c>
      <c r="G57" s="203">
        <f>G58</f>
        <v>0</v>
      </c>
      <c r="H57" s="203">
        <f>H58</f>
        <v>0</v>
      </c>
      <c r="I57" s="49">
        <f>I58</f>
        <v>0</v>
      </c>
      <c r="J57" s="48" t="e">
        <f t="shared" si="0"/>
        <v>#DIV/0!</v>
      </c>
      <c r="K57" s="48" t="e">
        <f t="shared" si="1"/>
        <v>#DIV/0!</v>
      </c>
      <c r="L57" s="75"/>
    </row>
    <row r="58" spans="1:12">
      <c r="A58" s="13"/>
      <c r="B58" s="13"/>
      <c r="C58" s="13"/>
      <c r="D58" s="74">
        <v>7263</v>
      </c>
      <c r="E58" s="74" t="s">
        <v>1523</v>
      </c>
      <c r="F58" s="202">
        <f>'Prihodi po izvorima fin.'!C63</f>
        <v>0</v>
      </c>
      <c r="G58" s="203">
        <f>'Prihodi po izvorima fin.'!D63</f>
        <v>0</v>
      </c>
      <c r="H58" s="203">
        <f>'Prihodi po izvorima fin.'!E63</f>
        <v>0</v>
      </c>
      <c r="I58" s="202">
        <f>'Prihodi po izvorima fin.'!F63</f>
        <v>0</v>
      </c>
      <c r="J58" s="225" t="e">
        <f t="shared" si="0"/>
        <v>#DIV/0!</v>
      </c>
      <c r="K58" s="225" t="e">
        <f t="shared" ref="K58" si="4">I58/G58*100</f>
        <v>#DIV/0!</v>
      </c>
      <c r="L58" s="73"/>
    </row>
    <row r="59" spans="1:12">
      <c r="D59" s="73"/>
      <c r="E59" s="73"/>
      <c r="F59" s="215"/>
      <c r="G59" s="142"/>
      <c r="H59" s="142"/>
      <c r="I59" s="215"/>
      <c r="J59" s="226"/>
      <c r="K59" s="226"/>
      <c r="L59" s="73"/>
    </row>
  </sheetData>
  <mergeCells count="2"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3"/>
  <sheetViews>
    <sheetView zoomScale="90" zoomScaleNormal="90" workbookViewId="0">
      <selection activeCell="K22" sqref="K22"/>
    </sheetView>
  </sheetViews>
  <sheetFormatPr defaultRowHeight="14.4"/>
  <cols>
    <col min="1" max="1" width="11.21875" customWidth="1"/>
    <col min="2" max="2" width="66.88671875" customWidth="1"/>
    <col min="3" max="3" width="25" style="21" customWidth="1"/>
    <col min="4" max="4" width="19.77734375" style="212" customWidth="1"/>
    <col min="5" max="5" width="19.21875" style="212" customWidth="1"/>
    <col min="6" max="6" width="25.33203125" style="174" customWidth="1"/>
    <col min="7" max="7" width="9.5546875" customWidth="1"/>
    <col min="8" max="8" width="10.33203125" customWidth="1"/>
  </cols>
  <sheetData>
    <row r="1" spans="1:9">
      <c r="A1" s="245" t="s">
        <v>1400</v>
      </c>
      <c r="B1" s="246"/>
      <c r="C1" s="246"/>
      <c r="D1" s="246"/>
      <c r="E1" s="246"/>
      <c r="F1" s="246"/>
      <c r="G1" s="246"/>
      <c r="H1" s="246"/>
    </row>
    <row r="2" spans="1:9">
      <c r="A2" s="61"/>
      <c r="B2" s="61"/>
      <c r="C2" s="204"/>
      <c r="D2" s="205"/>
      <c r="E2" s="205"/>
      <c r="F2" s="206"/>
      <c r="G2" s="61"/>
      <c r="H2" s="61"/>
    </row>
    <row r="3" spans="1:9">
      <c r="A3" s="62" t="s">
        <v>1653</v>
      </c>
      <c r="B3" s="62"/>
      <c r="C3" s="207"/>
      <c r="D3" s="208"/>
      <c r="E3" s="208"/>
      <c r="F3" s="207"/>
      <c r="G3" s="62"/>
      <c r="H3" s="62"/>
    </row>
    <row r="4" spans="1:9" ht="51.75" customHeight="1">
      <c r="A4" s="72" t="s">
        <v>1621</v>
      </c>
      <c r="B4" s="30" t="s">
        <v>1620</v>
      </c>
      <c r="C4" s="209" t="s">
        <v>1712</v>
      </c>
      <c r="D4" s="210" t="s">
        <v>1656</v>
      </c>
      <c r="E4" s="210" t="s">
        <v>1657</v>
      </c>
      <c r="F4" s="209" t="s">
        <v>1715</v>
      </c>
      <c r="G4" s="30" t="s">
        <v>1609</v>
      </c>
      <c r="H4" s="30" t="s">
        <v>1610</v>
      </c>
    </row>
    <row r="5" spans="1:9">
      <c r="A5" s="63"/>
      <c r="B5" s="81">
        <v>1</v>
      </c>
      <c r="C5" s="194">
        <v>2</v>
      </c>
      <c r="D5" s="194">
        <v>3</v>
      </c>
      <c r="E5" s="194">
        <v>4</v>
      </c>
      <c r="F5" s="194">
        <v>5</v>
      </c>
      <c r="G5" s="82" t="s">
        <v>1613</v>
      </c>
      <c r="H5" s="82" t="s">
        <v>1692</v>
      </c>
    </row>
    <row r="6" spans="1:9">
      <c r="A6" s="70"/>
      <c r="B6" s="42" t="s">
        <v>1629</v>
      </c>
      <c r="C6" s="191">
        <f>C8+C12+C16+C25+C31+C36+C53+C57+C45+C49</f>
        <v>6197648.9199999999</v>
      </c>
      <c r="D6" s="191">
        <f>D8+D12+D16+D25+D31+D36+D53+D57+D45+D49</f>
        <v>6040424</v>
      </c>
      <c r="E6" s="191">
        <f>E8+E12+E16+E25+E31+E36+E53+E57+E45+E49</f>
        <v>6989538.79</v>
      </c>
      <c r="F6" s="191">
        <f>F8+F12+F16+F25+F31+F36+F53+F57+F45+F49</f>
        <v>6695042.0899999999</v>
      </c>
      <c r="G6" s="50">
        <f>F6/C6*100</f>
        <v>108.02551381048542</v>
      </c>
      <c r="H6" s="50">
        <f>F6/E6*100</f>
        <v>95.786607545245488</v>
      </c>
    </row>
    <row r="7" spans="1:9" s="20" customFormat="1">
      <c r="A7" s="70">
        <v>6</v>
      </c>
      <c r="B7" s="42" t="s">
        <v>1363</v>
      </c>
      <c r="C7" s="191">
        <f>C8+C12+C16+C25+C31+C36+C45+C53+C49</f>
        <v>6197099.9699999997</v>
      </c>
      <c r="D7" s="191">
        <f t="shared" ref="D7:E7" si="0">D8+D12+D16+D25+D31+D36+D45+D53+D49</f>
        <v>6039724</v>
      </c>
      <c r="E7" s="191">
        <f t="shared" si="0"/>
        <v>6988838.79</v>
      </c>
      <c r="F7" s="191">
        <f>F8+F12+F16+F25+F31+F36+F45+F53+F49</f>
        <v>6694712.6799999997</v>
      </c>
      <c r="G7" s="50">
        <f t="shared" ref="G7:G63" si="1">F7/C7*100</f>
        <v>108.02976734938809</v>
      </c>
      <c r="H7" s="50">
        <f t="shared" ref="H7:H63" si="2">F7/E7*100</f>
        <v>95.791488130748533</v>
      </c>
    </row>
    <row r="8" spans="1:9">
      <c r="A8" s="70"/>
      <c r="B8" s="42" t="s">
        <v>1261</v>
      </c>
      <c r="C8" s="191">
        <f>C9</f>
        <v>3779973.85</v>
      </c>
      <c r="D8" s="71">
        <f>D9</f>
        <v>4098387</v>
      </c>
      <c r="E8" s="71">
        <f>E9</f>
        <v>4613686</v>
      </c>
      <c r="F8" s="191">
        <f>F9</f>
        <v>4383202.71</v>
      </c>
      <c r="G8" s="50">
        <f t="shared" si="1"/>
        <v>115.95854585078678</v>
      </c>
      <c r="H8" s="50">
        <f t="shared" si="2"/>
        <v>95.0043568201217</v>
      </c>
      <c r="I8" s="21"/>
    </row>
    <row r="9" spans="1:9">
      <c r="A9" s="87">
        <v>67</v>
      </c>
      <c r="B9" s="87" t="s">
        <v>1680</v>
      </c>
      <c r="C9" s="211">
        <f>SUM(C10:C11)</f>
        <v>3779973.85</v>
      </c>
      <c r="D9" s="102">
        <f>SUM(D10:D11)</f>
        <v>4098387</v>
      </c>
      <c r="E9" s="102">
        <f>SUM(E10:E11)</f>
        <v>4613686</v>
      </c>
      <c r="F9" s="211">
        <f>SUM(F10:F11)</f>
        <v>4383202.71</v>
      </c>
      <c r="G9" s="172">
        <f t="shared" si="1"/>
        <v>115.95854585078678</v>
      </c>
      <c r="H9" s="172">
        <f t="shared" si="2"/>
        <v>95.0043568201217</v>
      </c>
    </row>
    <row r="10" spans="1:9">
      <c r="A10" s="65">
        <v>6711</v>
      </c>
      <c r="B10" s="65" t="s">
        <v>1324</v>
      </c>
      <c r="C10" s="66">
        <v>3770431.96</v>
      </c>
      <c r="D10" s="67">
        <v>4098387</v>
      </c>
      <c r="E10" s="67">
        <v>4613686</v>
      </c>
      <c r="F10" s="66">
        <v>4359122.47</v>
      </c>
      <c r="G10" s="68">
        <f t="shared" si="1"/>
        <v>115.61334394163154</v>
      </c>
      <c r="H10" s="68">
        <f t="shared" si="2"/>
        <v>94.48242619892207</v>
      </c>
    </row>
    <row r="11" spans="1:9">
      <c r="A11" s="65">
        <v>6712</v>
      </c>
      <c r="B11" s="65" t="s">
        <v>1539</v>
      </c>
      <c r="C11" s="66">
        <v>9541.89</v>
      </c>
      <c r="D11" s="67"/>
      <c r="E11" s="67"/>
      <c r="F11" s="66">
        <v>24080.240000000002</v>
      </c>
      <c r="G11" s="68">
        <f t="shared" si="1"/>
        <v>252.36342066404038</v>
      </c>
      <c r="H11" s="68" t="e">
        <f t="shared" si="2"/>
        <v>#DIV/0!</v>
      </c>
    </row>
    <row r="12" spans="1:9">
      <c r="A12" s="70"/>
      <c r="B12" s="42" t="s">
        <v>1504</v>
      </c>
      <c r="C12" s="191">
        <f>C13</f>
        <v>19146.5</v>
      </c>
      <c r="D12" s="71">
        <f>D13</f>
        <v>0</v>
      </c>
      <c r="E12" s="71">
        <f>E13</f>
        <v>0</v>
      </c>
      <c r="F12" s="191">
        <f>F13</f>
        <v>0</v>
      </c>
      <c r="G12" s="50">
        <f t="shared" si="1"/>
        <v>0</v>
      </c>
      <c r="H12" s="50" t="e">
        <f t="shared" si="2"/>
        <v>#DIV/0!</v>
      </c>
    </row>
    <row r="13" spans="1:9">
      <c r="A13" s="87">
        <v>67</v>
      </c>
      <c r="B13" s="87" t="s">
        <v>1680</v>
      </c>
      <c r="C13" s="211">
        <f>SUM(C14:C15)</f>
        <v>19146.5</v>
      </c>
      <c r="D13" s="102">
        <f>SUM(D14:D15)</f>
        <v>0</v>
      </c>
      <c r="E13" s="102">
        <f>SUM(E14:E15)</f>
        <v>0</v>
      </c>
      <c r="F13" s="211">
        <f>SUM(F14:F15)</f>
        <v>0</v>
      </c>
      <c r="G13" s="172">
        <f t="shared" si="1"/>
        <v>0</v>
      </c>
      <c r="H13" s="172" t="e">
        <f t="shared" si="2"/>
        <v>#DIV/0!</v>
      </c>
    </row>
    <row r="14" spans="1:9">
      <c r="A14" s="65">
        <v>6711</v>
      </c>
      <c r="B14" s="65" t="s">
        <v>1619</v>
      </c>
      <c r="C14" s="66">
        <v>12786.09</v>
      </c>
      <c r="D14" s="67"/>
      <c r="E14" s="67"/>
      <c r="F14" s="66"/>
      <c r="G14" s="68">
        <f t="shared" si="1"/>
        <v>0</v>
      </c>
      <c r="H14" s="68" t="e">
        <f t="shared" si="2"/>
        <v>#DIV/0!</v>
      </c>
    </row>
    <row r="15" spans="1:9">
      <c r="A15" s="65">
        <v>6712</v>
      </c>
      <c r="B15" s="65" t="s">
        <v>1584</v>
      </c>
      <c r="C15" s="66">
        <v>6360.41</v>
      </c>
      <c r="D15" s="67"/>
      <c r="E15" s="67"/>
      <c r="F15" s="66"/>
      <c r="G15" s="68">
        <f t="shared" si="1"/>
        <v>0</v>
      </c>
      <c r="H15" s="68" t="e">
        <f t="shared" si="2"/>
        <v>#DIV/0!</v>
      </c>
    </row>
    <row r="16" spans="1:9">
      <c r="A16" s="70"/>
      <c r="B16" s="42" t="s">
        <v>1263</v>
      </c>
      <c r="C16" s="191">
        <f>C17+C22</f>
        <v>886449.77</v>
      </c>
      <c r="D16" s="71">
        <f>D17+D22</f>
        <v>782000</v>
      </c>
      <c r="E16" s="71">
        <f>E17+E22</f>
        <v>784500</v>
      </c>
      <c r="F16" s="191">
        <f>F17+F22</f>
        <v>609889.57000000007</v>
      </c>
      <c r="G16" s="90">
        <f t="shared" si="1"/>
        <v>68.80136818130147</v>
      </c>
      <c r="H16" s="90">
        <f t="shared" si="2"/>
        <v>77.742456341618876</v>
      </c>
    </row>
    <row r="17" spans="1:8">
      <c r="A17" s="87">
        <v>64</v>
      </c>
      <c r="B17" s="87" t="s">
        <v>1381</v>
      </c>
      <c r="C17" s="211">
        <f>SUM(C18:C21)</f>
        <v>107.8</v>
      </c>
      <c r="D17" s="211">
        <f t="shared" ref="D17:E17" si="3">SUM(D18:D21)</f>
        <v>0</v>
      </c>
      <c r="E17" s="211">
        <f t="shared" si="3"/>
        <v>2500</v>
      </c>
      <c r="F17" s="211">
        <f>SUM(F18:F21)</f>
        <v>4945.6400000000003</v>
      </c>
      <c r="G17" s="172">
        <f t="shared" si="1"/>
        <v>4587.7922077922076</v>
      </c>
      <c r="H17" s="172">
        <f t="shared" si="2"/>
        <v>197.82560000000004</v>
      </c>
    </row>
    <row r="18" spans="1:8">
      <c r="A18" s="65">
        <v>6413</v>
      </c>
      <c r="B18" s="65" t="s">
        <v>1334</v>
      </c>
      <c r="C18" s="66">
        <v>12.45</v>
      </c>
      <c r="D18" s="67"/>
      <c r="E18" s="67">
        <v>2500</v>
      </c>
      <c r="F18" s="66">
        <v>4913.26</v>
      </c>
      <c r="G18" s="68">
        <f t="shared" si="1"/>
        <v>39463.935742971895</v>
      </c>
      <c r="H18" s="68">
        <f t="shared" si="2"/>
        <v>196.53040000000001</v>
      </c>
    </row>
    <row r="19" spans="1:8">
      <c r="A19" s="65">
        <v>6414</v>
      </c>
      <c r="B19" s="65" t="s">
        <v>1335</v>
      </c>
      <c r="C19" s="66">
        <v>81.44</v>
      </c>
      <c r="D19" s="67"/>
      <c r="F19" s="66"/>
      <c r="G19" s="68">
        <f t="shared" si="1"/>
        <v>0</v>
      </c>
      <c r="H19" s="68" t="e">
        <f t="shared" si="2"/>
        <v>#DIV/0!</v>
      </c>
    </row>
    <row r="20" spans="1:8">
      <c r="A20" s="65">
        <v>6415</v>
      </c>
      <c r="B20" s="69" t="s">
        <v>1336</v>
      </c>
      <c r="C20" s="66">
        <v>13.91</v>
      </c>
      <c r="D20" s="67"/>
      <c r="E20" s="67"/>
      <c r="F20" s="66">
        <v>32.380000000000003</v>
      </c>
      <c r="G20" s="68">
        <f t="shared" si="1"/>
        <v>232.78217109992815</v>
      </c>
      <c r="H20" s="68" t="e">
        <f t="shared" si="2"/>
        <v>#DIV/0!</v>
      </c>
    </row>
    <row r="21" spans="1:8">
      <c r="A21" s="65">
        <v>6425</v>
      </c>
      <c r="B21" s="69" t="s">
        <v>1650</v>
      </c>
      <c r="D21" s="67"/>
      <c r="E21" s="67"/>
      <c r="F21" s="66"/>
      <c r="G21" s="68">
        <f>F21/C23*100</f>
        <v>0</v>
      </c>
      <c r="H21" s="68" t="e">
        <f t="shared" si="2"/>
        <v>#DIV/0!</v>
      </c>
    </row>
    <row r="22" spans="1:8" ht="27">
      <c r="A22" s="87">
        <v>66</v>
      </c>
      <c r="B22" s="173" t="s">
        <v>1681</v>
      </c>
      <c r="C22" s="211">
        <f>SUM(C23:C24)</f>
        <v>886341.97</v>
      </c>
      <c r="D22" s="102">
        <f>SUM(D23:D24)</f>
        <v>782000</v>
      </c>
      <c r="E22" s="102">
        <f>SUM(E23:E24)</f>
        <v>782000</v>
      </c>
      <c r="F22" s="211">
        <f>SUM(F23:F24)</f>
        <v>604943.93000000005</v>
      </c>
      <c r="G22" s="172">
        <f t="shared" si="1"/>
        <v>68.251752763101138</v>
      </c>
      <c r="H22" s="172">
        <f t="shared" si="2"/>
        <v>77.358558823529421</v>
      </c>
    </row>
    <row r="23" spans="1:8">
      <c r="A23" s="65">
        <v>6614</v>
      </c>
      <c r="B23" s="69" t="s">
        <v>1417</v>
      </c>
      <c r="C23" s="66">
        <v>568.08000000000004</v>
      </c>
      <c r="D23" s="67">
        <v>2000</v>
      </c>
      <c r="E23" s="67">
        <v>2000</v>
      </c>
      <c r="F23" s="66">
        <v>1377.91</v>
      </c>
      <c r="G23" s="68">
        <f t="shared" si="1"/>
        <v>242.5556259681735</v>
      </c>
      <c r="H23" s="68">
        <f t="shared" si="2"/>
        <v>68.895500000000013</v>
      </c>
    </row>
    <row r="24" spans="1:8">
      <c r="A24" s="65">
        <v>6615</v>
      </c>
      <c r="B24" s="65" t="s">
        <v>1337</v>
      </c>
      <c r="C24" s="66">
        <v>885773.89</v>
      </c>
      <c r="D24" s="67">
        <v>780000</v>
      </c>
      <c r="E24" s="67">
        <v>780000</v>
      </c>
      <c r="F24" s="66">
        <v>603566.02</v>
      </c>
      <c r="G24" s="68">
        <f t="shared" si="1"/>
        <v>68.139965155215847</v>
      </c>
      <c r="H24" s="68">
        <f t="shared" si="2"/>
        <v>77.380258974358966</v>
      </c>
    </row>
    <row r="25" spans="1:8">
      <c r="A25" s="70"/>
      <c r="B25" s="42" t="s">
        <v>1262</v>
      </c>
      <c r="C25" s="191">
        <f>C26+C28</f>
        <v>681478.45</v>
      </c>
      <c r="D25" s="71">
        <f>D26+D28</f>
        <v>750550</v>
      </c>
      <c r="E25" s="71">
        <f>E26+E28</f>
        <v>750550</v>
      </c>
      <c r="F25" s="191">
        <f>F26+F28</f>
        <v>814372.59</v>
      </c>
      <c r="G25" s="50">
        <f t="shared" si="1"/>
        <v>119.50085729049833</v>
      </c>
      <c r="H25" s="50">
        <f t="shared" si="2"/>
        <v>108.50344280860702</v>
      </c>
    </row>
    <row r="26" spans="1:8" ht="26.4">
      <c r="A26" s="87">
        <v>65</v>
      </c>
      <c r="B26" s="41" t="s">
        <v>1382</v>
      </c>
      <c r="C26" s="211">
        <f>C27</f>
        <v>676532.12</v>
      </c>
      <c r="D26" s="102">
        <f>D27</f>
        <v>750000</v>
      </c>
      <c r="E26" s="102">
        <f>E27</f>
        <v>750000</v>
      </c>
      <c r="F26" s="211">
        <f>F27</f>
        <v>813438.64</v>
      </c>
      <c r="G26" s="172">
        <f t="shared" si="1"/>
        <v>120.23651441708341</v>
      </c>
      <c r="H26" s="172">
        <f t="shared" si="2"/>
        <v>108.45848533333333</v>
      </c>
    </row>
    <row r="27" spans="1:8">
      <c r="A27" s="65">
        <v>6526</v>
      </c>
      <c r="B27" s="65" t="s">
        <v>1718</v>
      </c>
      <c r="C27" s="66">
        <v>676532.12</v>
      </c>
      <c r="D27" s="67">
        <v>750000</v>
      </c>
      <c r="E27" s="67">
        <v>750000</v>
      </c>
      <c r="F27" s="66">
        <f>812321.5+1117.14</f>
        <v>813438.64</v>
      </c>
      <c r="G27" s="68">
        <f t="shared" si="1"/>
        <v>120.23651441708341</v>
      </c>
      <c r="H27" s="68">
        <f t="shared" si="2"/>
        <v>108.45848533333333</v>
      </c>
    </row>
    <row r="28" spans="1:8">
      <c r="A28" s="87">
        <v>68</v>
      </c>
      <c r="B28" s="41" t="s">
        <v>1385</v>
      </c>
      <c r="C28" s="211">
        <f>SUM(C29:C30)</f>
        <v>4946.33</v>
      </c>
      <c r="D28" s="102">
        <f>SUM(D29:D30)</f>
        <v>550</v>
      </c>
      <c r="E28" s="102">
        <f>SUM(E29:E30)</f>
        <v>550</v>
      </c>
      <c r="F28" s="211">
        <f>SUM(F29:F30)</f>
        <v>933.95</v>
      </c>
      <c r="G28" s="172">
        <f t="shared" si="1"/>
        <v>18.881675909209456</v>
      </c>
      <c r="H28" s="172">
        <f t="shared" si="2"/>
        <v>169.80909090909091</v>
      </c>
    </row>
    <row r="29" spans="1:8">
      <c r="A29" s="65">
        <v>6819</v>
      </c>
      <c r="B29" s="65" t="s">
        <v>1416</v>
      </c>
      <c r="C29" s="66">
        <v>549.19000000000005</v>
      </c>
      <c r="D29" s="67">
        <v>350</v>
      </c>
      <c r="E29" s="67">
        <v>350</v>
      </c>
      <c r="F29" s="66">
        <v>402.7</v>
      </c>
      <c r="G29" s="68">
        <f t="shared" si="1"/>
        <v>73.326171270416424</v>
      </c>
      <c r="H29" s="68">
        <f t="shared" si="2"/>
        <v>115.05714285714286</v>
      </c>
    </row>
    <row r="30" spans="1:8">
      <c r="A30" s="65">
        <v>6831</v>
      </c>
      <c r="B30" s="65" t="s">
        <v>1326</v>
      </c>
      <c r="C30" s="66">
        <v>4397.1400000000003</v>
      </c>
      <c r="D30" s="67">
        <v>200</v>
      </c>
      <c r="E30" s="67">
        <v>200</v>
      </c>
      <c r="F30" s="66">
        <v>531.25</v>
      </c>
      <c r="G30" s="68">
        <f t="shared" si="1"/>
        <v>12.0817167522526</v>
      </c>
      <c r="H30" s="68">
        <f t="shared" si="2"/>
        <v>265.625</v>
      </c>
    </row>
    <row r="31" spans="1:8">
      <c r="A31" s="70"/>
      <c r="B31" s="42" t="s">
        <v>1397</v>
      </c>
      <c r="C31" s="191">
        <f>C32</f>
        <v>560680.53</v>
      </c>
      <c r="D31" s="71">
        <f>D32</f>
        <v>205000</v>
      </c>
      <c r="E31" s="71">
        <f>E32</f>
        <v>574000</v>
      </c>
      <c r="F31" s="191">
        <f>F32</f>
        <v>610076.26</v>
      </c>
      <c r="G31" s="90">
        <f t="shared" si="1"/>
        <v>108.80995992495048</v>
      </c>
      <c r="H31" s="90">
        <f t="shared" si="2"/>
        <v>106.28506271777003</v>
      </c>
    </row>
    <row r="32" spans="1:8">
      <c r="A32" s="87">
        <v>63</v>
      </c>
      <c r="B32" s="41" t="s">
        <v>1367</v>
      </c>
      <c r="C32" s="211">
        <f>SUM(C33:C35)</f>
        <v>560680.53</v>
      </c>
      <c r="D32" s="102">
        <f>SUM(D33:D35)</f>
        <v>205000</v>
      </c>
      <c r="E32" s="102">
        <f>SUM(E33:E35)</f>
        <v>574000</v>
      </c>
      <c r="F32" s="211">
        <f>SUM(F33:F35)</f>
        <v>610076.26</v>
      </c>
      <c r="G32" s="172">
        <f t="shared" si="1"/>
        <v>108.80995992495048</v>
      </c>
      <c r="H32" s="172">
        <f t="shared" si="2"/>
        <v>106.28506271777003</v>
      </c>
    </row>
    <row r="33" spans="1:8">
      <c r="A33" s="65">
        <v>6311</v>
      </c>
      <c r="B33" s="65" t="s">
        <v>1604</v>
      </c>
      <c r="C33" s="66"/>
      <c r="D33" s="67">
        <v>0</v>
      </c>
      <c r="E33" s="67"/>
      <c r="F33" s="66"/>
      <c r="G33" s="68" t="e">
        <f t="shared" si="1"/>
        <v>#DIV/0!</v>
      </c>
      <c r="H33" s="68" t="e">
        <f t="shared" si="2"/>
        <v>#DIV/0!</v>
      </c>
    </row>
    <row r="34" spans="1:8">
      <c r="A34" s="65">
        <v>6323</v>
      </c>
      <c r="B34" s="65" t="s">
        <v>1327</v>
      </c>
      <c r="C34" s="66">
        <v>547068.03</v>
      </c>
      <c r="D34" s="67">
        <v>191000</v>
      </c>
      <c r="E34" s="67">
        <v>560000</v>
      </c>
      <c r="F34" s="66">
        <v>594802.51</v>
      </c>
      <c r="G34" s="68">
        <f t="shared" si="1"/>
        <v>108.72551079250601</v>
      </c>
      <c r="H34" s="68">
        <f t="shared" si="2"/>
        <v>106.21473392857143</v>
      </c>
    </row>
    <row r="35" spans="1:8">
      <c r="A35" s="65">
        <v>6324</v>
      </c>
      <c r="B35" s="65" t="s">
        <v>1415</v>
      </c>
      <c r="C35" s="66">
        <v>13612.5</v>
      </c>
      <c r="D35" s="67">
        <v>14000</v>
      </c>
      <c r="E35" s="67">
        <v>14000</v>
      </c>
      <c r="F35" s="66">
        <v>15273.75</v>
      </c>
      <c r="G35" s="68">
        <f t="shared" si="1"/>
        <v>112.2038567493113</v>
      </c>
      <c r="H35" s="68">
        <f t="shared" si="2"/>
        <v>109.09821428571429</v>
      </c>
    </row>
    <row r="36" spans="1:8">
      <c r="A36" s="70"/>
      <c r="B36" s="42" t="s">
        <v>174</v>
      </c>
      <c r="C36" s="191">
        <f>C37</f>
        <v>97748.060000000012</v>
      </c>
      <c r="D36" s="71">
        <f>D37</f>
        <v>103787</v>
      </c>
      <c r="E36" s="71">
        <f>E37</f>
        <v>158647.79</v>
      </c>
      <c r="F36" s="191">
        <f>F37</f>
        <v>175231.05</v>
      </c>
      <c r="G36" s="50">
        <f t="shared" si="1"/>
        <v>179.26805913078988</v>
      </c>
      <c r="H36" s="50">
        <f t="shared" si="2"/>
        <v>110.45287803883053</v>
      </c>
    </row>
    <row r="37" spans="1:8">
      <c r="A37" s="87">
        <v>63</v>
      </c>
      <c r="B37" s="41" t="s">
        <v>1367</v>
      </c>
      <c r="C37" s="211">
        <f>SUM(C38:C44)</f>
        <v>97748.060000000012</v>
      </c>
      <c r="D37" s="102">
        <f>SUM(D38:D44)</f>
        <v>103787</v>
      </c>
      <c r="E37" s="102">
        <f>SUM(E38:E44)</f>
        <v>158647.79</v>
      </c>
      <c r="F37" s="211">
        <f>SUM(F38:F44)</f>
        <v>175231.05</v>
      </c>
      <c r="G37" s="172">
        <f t="shared" si="1"/>
        <v>179.26805913078988</v>
      </c>
      <c r="H37" s="172">
        <f t="shared" si="2"/>
        <v>110.45287803883053</v>
      </c>
    </row>
    <row r="38" spans="1:8">
      <c r="A38" s="65">
        <v>6321</v>
      </c>
      <c r="B38" s="65" t="s">
        <v>1328</v>
      </c>
      <c r="C38" s="66">
        <v>9589.83</v>
      </c>
      <c r="D38" s="67">
        <v>10000</v>
      </c>
      <c r="E38" s="67">
        <v>12000</v>
      </c>
      <c r="F38" s="66">
        <v>14916.57</v>
      </c>
      <c r="G38" s="68">
        <f t="shared" si="1"/>
        <v>155.54571874579634</v>
      </c>
      <c r="H38" s="68">
        <f t="shared" si="2"/>
        <v>124.30475000000001</v>
      </c>
    </row>
    <row r="39" spans="1:8">
      <c r="A39" s="65">
        <v>6322</v>
      </c>
      <c r="B39" s="65" t="s">
        <v>1329</v>
      </c>
      <c r="C39" s="66"/>
      <c r="D39" s="67">
        <v>500</v>
      </c>
      <c r="E39" s="67"/>
      <c r="F39" s="67"/>
      <c r="G39" s="68" t="e">
        <f t="shared" si="1"/>
        <v>#DIV/0!</v>
      </c>
      <c r="H39" s="68" t="e">
        <f t="shared" si="2"/>
        <v>#DIV/0!</v>
      </c>
    </row>
    <row r="40" spans="1:8">
      <c r="A40" s="65">
        <v>6341</v>
      </c>
      <c r="B40" s="65" t="s">
        <v>1331</v>
      </c>
      <c r="C40" s="66"/>
      <c r="D40" s="67"/>
      <c r="E40" s="67"/>
      <c r="F40" s="67"/>
      <c r="G40" s="68" t="e">
        <f t="shared" si="1"/>
        <v>#DIV/0!</v>
      </c>
      <c r="H40" s="68" t="e">
        <f t="shared" si="2"/>
        <v>#DIV/0!</v>
      </c>
    </row>
    <row r="41" spans="1:8">
      <c r="A41" s="65">
        <v>6361</v>
      </c>
      <c r="B41" s="65" t="s">
        <v>1571</v>
      </c>
      <c r="C41" s="66">
        <v>500</v>
      </c>
      <c r="D41" s="67"/>
      <c r="E41" s="67"/>
      <c r="F41" s="67"/>
      <c r="G41" s="68">
        <f t="shared" si="1"/>
        <v>0</v>
      </c>
      <c r="H41" s="68" t="e">
        <f t="shared" si="2"/>
        <v>#DIV/0!</v>
      </c>
    </row>
    <row r="42" spans="1:8" ht="27">
      <c r="A42" s="65">
        <v>6391</v>
      </c>
      <c r="B42" s="69" t="s">
        <v>1703</v>
      </c>
      <c r="C42" s="66">
        <v>52089.62</v>
      </c>
      <c r="D42" s="67">
        <v>8134</v>
      </c>
      <c r="E42" s="67">
        <v>41536.959999999999</v>
      </c>
      <c r="F42" s="66">
        <v>52234.25</v>
      </c>
      <c r="G42" s="68">
        <f t="shared" si="1"/>
        <v>100.27765608579982</v>
      </c>
      <c r="H42" s="68">
        <f t="shared" si="2"/>
        <v>125.7536661325239</v>
      </c>
    </row>
    <row r="43" spans="1:8">
      <c r="A43" s="65">
        <v>6393</v>
      </c>
      <c r="B43" s="69" t="s">
        <v>1499</v>
      </c>
      <c r="C43" s="66">
        <v>29679.81</v>
      </c>
      <c r="D43" s="67">
        <v>85153</v>
      </c>
      <c r="E43" s="67">
        <v>105110.83</v>
      </c>
      <c r="F43" s="66">
        <v>106915.23</v>
      </c>
      <c r="G43" s="68">
        <f t="shared" si="1"/>
        <v>360.22882221954922</v>
      </c>
      <c r="H43" s="68">
        <f t="shared" si="2"/>
        <v>101.716664210529</v>
      </c>
    </row>
    <row r="44" spans="1:8">
      <c r="A44" s="65">
        <v>6394</v>
      </c>
      <c r="B44" s="69" t="s">
        <v>1585</v>
      </c>
      <c r="C44" s="66">
        <v>5888.8</v>
      </c>
      <c r="D44" s="67"/>
      <c r="E44" s="67"/>
      <c r="F44" s="66">
        <v>1165</v>
      </c>
      <c r="G44" s="68">
        <f t="shared" si="1"/>
        <v>19.783317484037493</v>
      </c>
      <c r="H44" s="68" t="e">
        <f t="shared" si="2"/>
        <v>#DIV/0!</v>
      </c>
    </row>
    <row r="45" spans="1:8">
      <c r="A45" s="70"/>
      <c r="B45" s="42" t="s">
        <v>1497</v>
      </c>
      <c r="C45" s="191">
        <f>C46</f>
        <v>108496.84</v>
      </c>
      <c r="D45" s="71">
        <f>D46</f>
        <v>0</v>
      </c>
      <c r="E45" s="71">
        <f>E46</f>
        <v>7455</v>
      </c>
      <c r="F45" s="191">
        <f>F46</f>
        <v>0</v>
      </c>
      <c r="G45" s="50">
        <f t="shared" si="1"/>
        <v>0</v>
      </c>
      <c r="H45" s="50">
        <f t="shared" si="2"/>
        <v>0</v>
      </c>
    </row>
    <row r="46" spans="1:8">
      <c r="A46" s="87">
        <v>63</v>
      </c>
      <c r="B46" s="41" t="s">
        <v>1367</v>
      </c>
      <c r="C46" s="211">
        <f>SUM(C47:C48)</f>
        <v>108496.84</v>
      </c>
      <c r="D46" s="102">
        <f>SUM(D47:D48)</f>
        <v>0</v>
      </c>
      <c r="E46" s="102">
        <f>SUM(E47:E48)</f>
        <v>7455</v>
      </c>
      <c r="F46" s="211">
        <f>SUM(F47:F48)</f>
        <v>0</v>
      </c>
      <c r="G46" s="172">
        <f t="shared" si="1"/>
        <v>0</v>
      </c>
      <c r="H46" s="172">
        <f t="shared" si="2"/>
        <v>0</v>
      </c>
    </row>
    <row r="47" spans="1:8">
      <c r="A47" s="65">
        <v>6323</v>
      </c>
      <c r="B47" s="65" t="s">
        <v>1586</v>
      </c>
      <c r="C47" s="66">
        <v>72454.509999999995</v>
      </c>
      <c r="D47" s="67"/>
      <c r="E47" s="67">
        <v>7455</v>
      </c>
      <c r="F47" s="66"/>
      <c r="G47" s="68">
        <f t="shared" si="1"/>
        <v>0</v>
      </c>
      <c r="H47" s="68">
        <f t="shared" si="2"/>
        <v>0</v>
      </c>
    </row>
    <row r="48" spans="1:8">
      <c r="A48" s="65">
        <v>6324</v>
      </c>
      <c r="B48" s="65" t="s">
        <v>1587</v>
      </c>
      <c r="C48" s="66">
        <v>36042.33</v>
      </c>
      <c r="D48" s="67"/>
      <c r="E48" s="67"/>
      <c r="F48" s="66"/>
      <c r="G48" s="68">
        <f t="shared" si="1"/>
        <v>0</v>
      </c>
      <c r="H48" s="68" t="e">
        <f t="shared" si="2"/>
        <v>#DIV/0!</v>
      </c>
    </row>
    <row r="49" spans="1:14" s="182" customFormat="1">
      <c r="A49" s="70"/>
      <c r="B49" s="42" t="s">
        <v>1719</v>
      </c>
      <c r="C49" s="191">
        <f>C50</f>
        <v>0</v>
      </c>
      <c r="D49" s="71">
        <f>D50</f>
        <v>0</v>
      </c>
      <c r="E49" s="71">
        <f>E50</f>
        <v>0</v>
      </c>
      <c r="F49" s="191">
        <f>F50</f>
        <v>17337.45</v>
      </c>
      <c r="G49" s="50" t="e">
        <f t="shared" ref="G49:G52" si="4">F49/C49*100</f>
        <v>#DIV/0!</v>
      </c>
      <c r="H49" s="50" t="e">
        <f t="shared" si="2"/>
        <v>#DIV/0!</v>
      </c>
    </row>
    <row r="50" spans="1:14" s="182" customFormat="1">
      <c r="A50" s="87">
        <v>63</v>
      </c>
      <c r="B50" s="41" t="s">
        <v>1367</v>
      </c>
      <c r="C50" s="211">
        <f>SUM(C51:C52)</f>
        <v>0</v>
      </c>
      <c r="D50" s="102">
        <f>SUM(D51:D52)</f>
        <v>0</v>
      </c>
      <c r="E50" s="102">
        <f>SUM(E51:E52)</f>
        <v>0</v>
      </c>
      <c r="F50" s="211">
        <f>SUM(F51:F52)</f>
        <v>17337.45</v>
      </c>
      <c r="G50" s="172" t="e">
        <f t="shared" si="4"/>
        <v>#DIV/0!</v>
      </c>
      <c r="H50" s="172" t="e">
        <f t="shared" si="2"/>
        <v>#DIV/0!</v>
      </c>
    </row>
    <row r="51" spans="1:14" s="182" customFormat="1">
      <c r="A51" s="65">
        <v>6323</v>
      </c>
      <c r="B51" s="65" t="s">
        <v>1728</v>
      </c>
      <c r="C51" s="66"/>
      <c r="D51" s="67"/>
      <c r="E51" s="67"/>
      <c r="F51" s="66">
        <v>5807.45</v>
      </c>
      <c r="G51" s="68" t="e">
        <f t="shared" si="4"/>
        <v>#DIV/0!</v>
      </c>
      <c r="H51" s="68" t="e">
        <f t="shared" si="2"/>
        <v>#DIV/0!</v>
      </c>
    </row>
    <row r="52" spans="1:14" s="182" customFormat="1">
      <c r="A52" s="65">
        <v>6324</v>
      </c>
      <c r="B52" s="65" t="s">
        <v>1726</v>
      </c>
      <c r="C52" s="66"/>
      <c r="D52" s="67"/>
      <c r="E52" s="67"/>
      <c r="F52" s="66">
        <v>11530</v>
      </c>
      <c r="G52" s="68" t="e">
        <f t="shared" si="4"/>
        <v>#DIV/0!</v>
      </c>
      <c r="H52" s="68" t="e">
        <f t="shared" si="2"/>
        <v>#DIV/0!</v>
      </c>
    </row>
    <row r="53" spans="1:14">
      <c r="A53" s="70"/>
      <c r="B53" s="42" t="s">
        <v>522</v>
      </c>
      <c r="C53" s="191">
        <f>C54</f>
        <v>63125.97</v>
      </c>
      <c r="D53" s="71">
        <f>D54</f>
        <v>100000</v>
      </c>
      <c r="E53" s="71">
        <f>E54</f>
        <v>100000</v>
      </c>
      <c r="F53" s="191">
        <f>F54</f>
        <v>84603.05</v>
      </c>
      <c r="G53" s="50">
        <f t="shared" si="1"/>
        <v>134.02257422737424</v>
      </c>
      <c r="H53" s="50">
        <f t="shared" si="2"/>
        <v>84.603049999999996</v>
      </c>
    </row>
    <row r="54" spans="1:14" ht="26.4">
      <c r="A54" s="87">
        <v>66</v>
      </c>
      <c r="B54" s="41" t="s">
        <v>1383</v>
      </c>
      <c r="C54" s="211">
        <f>SUM(C55:C56)</f>
        <v>63125.97</v>
      </c>
      <c r="D54" s="102">
        <f>SUM(D55:D56)</f>
        <v>100000</v>
      </c>
      <c r="E54" s="102">
        <f>SUM(E55:E56)</f>
        <v>100000</v>
      </c>
      <c r="F54" s="211">
        <f>SUM(F55:F56)</f>
        <v>84603.05</v>
      </c>
      <c r="G54" s="172">
        <f t="shared" si="1"/>
        <v>134.02257422737424</v>
      </c>
      <c r="H54" s="172">
        <f t="shared" si="2"/>
        <v>84.603049999999996</v>
      </c>
    </row>
    <row r="55" spans="1:14">
      <c r="A55" s="65">
        <v>6631</v>
      </c>
      <c r="B55" s="65" t="s">
        <v>1338</v>
      </c>
      <c r="C55" s="66">
        <v>63125.97</v>
      </c>
      <c r="D55" s="67">
        <v>100000</v>
      </c>
      <c r="E55" s="67">
        <v>100000</v>
      </c>
      <c r="F55" s="66">
        <v>84603.05</v>
      </c>
      <c r="G55" s="68">
        <f t="shared" si="1"/>
        <v>134.02257422737424</v>
      </c>
      <c r="H55" s="68">
        <f t="shared" si="2"/>
        <v>84.603049999999996</v>
      </c>
    </row>
    <row r="56" spans="1:14">
      <c r="A56" s="65">
        <v>6632</v>
      </c>
      <c r="B56" s="65" t="s">
        <v>1366</v>
      </c>
      <c r="C56" s="66"/>
      <c r="D56" s="67"/>
      <c r="E56" s="67"/>
      <c r="F56" s="66"/>
      <c r="G56" s="68" t="e">
        <f t="shared" si="1"/>
        <v>#DIV/0!</v>
      </c>
      <c r="H56" s="68" t="e">
        <f t="shared" si="2"/>
        <v>#DIV/0!</v>
      </c>
    </row>
    <row r="57" spans="1:14">
      <c r="A57" s="70"/>
      <c r="B57" s="42" t="s">
        <v>738</v>
      </c>
      <c r="C57" s="191">
        <f>C58</f>
        <v>548.95000000000005</v>
      </c>
      <c r="D57" s="71">
        <f>D58</f>
        <v>700</v>
      </c>
      <c r="E57" s="71">
        <f>E58</f>
        <v>700</v>
      </c>
      <c r="F57" s="191">
        <f>F58</f>
        <v>329.41</v>
      </c>
      <c r="G57" s="50">
        <f t="shared" si="1"/>
        <v>60.007286638127333</v>
      </c>
      <c r="H57" s="50">
        <f t="shared" si="2"/>
        <v>47.058571428571433</v>
      </c>
      <c r="N57" s="14"/>
    </row>
    <row r="58" spans="1:14">
      <c r="A58" s="87">
        <v>72</v>
      </c>
      <c r="B58" s="41" t="s">
        <v>1377</v>
      </c>
      <c r="C58" s="211">
        <f>SUM(C59:C63)</f>
        <v>548.95000000000005</v>
      </c>
      <c r="D58" s="102">
        <f>SUM(D59:D63)</f>
        <v>700</v>
      </c>
      <c r="E58" s="102">
        <f>SUM(E59:E63)</f>
        <v>700</v>
      </c>
      <c r="F58" s="211">
        <f>SUM(F59:F63)</f>
        <v>329.41</v>
      </c>
      <c r="G58" s="172">
        <f t="shared" si="1"/>
        <v>60.007286638127333</v>
      </c>
      <c r="H58" s="172">
        <f t="shared" si="2"/>
        <v>47.058571428571433</v>
      </c>
    </row>
    <row r="59" spans="1:14">
      <c r="A59" s="65">
        <v>7211</v>
      </c>
      <c r="B59" s="65" t="s">
        <v>1333</v>
      </c>
      <c r="C59" s="66">
        <v>548.95000000000005</v>
      </c>
      <c r="D59" s="67">
        <v>700</v>
      </c>
      <c r="E59" s="67">
        <v>700</v>
      </c>
      <c r="F59" s="66">
        <v>329.41</v>
      </c>
      <c r="G59" s="68">
        <f t="shared" si="1"/>
        <v>60.007286638127333</v>
      </c>
      <c r="H59" s="68">
        <f t="shared" si="2"/>
        <v>47.058571428571433</v>
      </c>
    </row>
    <row r="60" spans="1:14">
      <c r="A60" s="65">
        <v>7221</v>
      </c>
      <c r="B60" s="65" t="s">
        <v>1525</v>
      </c>
      <c r="C60" s="66"/>
      <c r="D60" s="67"/>
      <c r="E60" s="67"/>
      <c r="F60" s="66"/>
      <c r="G60" s="68" t="e">
        <f t="shared" si="1"/>
        <v>#DIV/0!</v>
      </c>
      <c r="H60" s="68" t="e">
        <f t="shared" si="2"/>
        <v>#DIV/0!</v>
      </c>
    </row>
    <row r="61" spans="1:14">
      <c r="A61" s="65">
        <v>7222</v>
      </c>
      <c r="B61" s="65" t="s">
        <v>1524</v>
      </c>
      <c r="D61" s="67"/>
      <c r="E61" s="67"/>
      <c r="F61" s="66"/>
      <c r="G61" s="68" t="e">
        <f t="shared" si="1"/>
        <v>#DIV/0!</v>
      </c>
      <c r="H61" s="68" t="e">
        <f t="shared" si="2"/>
        <v>#DIV/0!</v>
      </c>
    </row>
    <row r="62" spans="1:14">
      <c r="A62" s="65">
        <v>7223</v>
      </c>
      <c r="B62" s="65" t="s">
        <v>1580</v>
      </c>
      <c r="C62" s="66"/>
      <c r="D62" s="67"/>
      <c r="E62" s="67"/>
      <c r="F62" s="66"/>
      <c r="G62" s="68" t="e">
        <f t="shared" si="1"/>
        <v>#DIV/0!</v>
      </c>
      <c r="H62" s="68" t="e">
        <f t="shared" si="2"/>
        <v>#DIV/0!</v>
      </c>
    </row>
    <row r="63" spans="1:14">
      <c r="A63" s="65">
        <v>7263</v>
      </c>
      <c r="B63" s="65" t="s">
        <v>1522</v>
      </c>
      <c r="C63" s="66"/>
      <c r="D63" s="67"/>
      <c r="E63" s="67"/>
      <c r="F63" s="66"/>
      <c r="G63" s="68" t="e">
        <f t="shared" si="1"/>
        <v>#DIV/0!</v>
      </c>
      <c r="H63" s="68" t="e">
        <f t="shared" si="2"/>
        <v>#DIV/0!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104"/>
  <sheetViews>
    <sheetView zoomScale="90" zoomScaleNormal="90" workbookViewId="0">
      <selection activeCell="I15" sqref="I15"/>
    </sheetView>
  </sheetViews>
  <sheetFormatPr defaultRowHeight="14.4"/>
  <cols>
    <col min="1" max="1" width="3.109375" style="20" customWidth="1"/>
    <col min="2" max="2" width="4.21875" style="20" customWidth="1"/>
    <col min="3" max="3" width="5.33203125" style="20" customWidth="1"/>
    <col min="4" max="4" width="7" style="20" customWidth="1"/>
    <col min="5" max="5" width="65.33203125" style="20" customWidth="1"/>
    <col min="6" max="6" width="24.21875" style="200" customWidth="1"/>
    <col min="7" max="7" width="21" style="201" customWidth="1"/>
    <col min="8" max="8" width="16" style="201" customWidth="1"/>
    <col min="9" max="9" width="24.5546875" style="200" customWidth="1"/>
    <col min="10" max="10" width="9.21875" style="83" customWidth="1"/>
    <col min="11" max="11" width="8.88671875" style="83" customWidth="1"/>
    <col min="12" max="16384" width="8.88671875" style="20"/>
  </cols>
  <sheetData>
    <row r="2" spans="1:11">
      <c r="A2" s="20" t="s">
        <v>1694</v>
      </c>
    </row>
    <row r="3" spans="1:11" s="37" customFormat="1" ht="41.25" customHeight="1">
      <c r="A3" s="247" t="s">
        <v>1623</v>
      </c>
      <c r="B3" s="248"/>
      <c r="C3" s="248"/>
      <c r="D3" s="248"/>
      <c r="E3" s="249"/>
      <c r="F3" s="197" t="str">
        <f>'Opći dio'!C15</f>
        <v xml:space="preserve">OSTVARENJE/IZVRŠENJE 
2023. </v>
      </c>
      <c r="G3" s="197" t="str">
        <f>'Opći dio'!D15</f>
        <v>IZVORNI PLAN  2024.</v>
      </c>
      <c r="H3" s="197" t="str">
        <f>'Opći dio'!E15</f>
        <v>REBALANS 2024.</v>
      </c>
      <c r="I3" s="197" t="str">
        <f>'Opći dio'!F15</f>
        <v xml:space="preserve">OSTVARENJE/IZVRŠENJE 
 2024. </v>
      </c>
      <c r="J3" s="227" t="str">
        <f>'Prihodi po ekonom. klas.'!J3</f>
        <v>INDEKS</v>
      </c>
      <c r="K3" s="227" t="str">
        <f>'Prihodi po ekonom. klas.'!K3</f>
        <v>INDEKS</v>
      </c>
    </row>
    <row r="4" spans="1:11" s="37" customFormat="1" ht="10.8" customHeight="1">
      <c r="A4" s="250">
        <f>'Prihodi po ekonom. klas.'!A4</f>
        <v>1</v>
      </c>
      <c r="B4" s="251"/>
      <c r="C4" s="251"/>
      <c r="D4" s="251"/>
      <c r="E4" s="252"/>
      <c r="F4" s="194">
        <v>2</v>
      </c>
      <c r="G4" s="194">
        <v>3</v>
      </c>
      <c r="H4" s="194">
        <v>4</v>
      </c>
      <c r="I4" s="194">
        <v>5</v>
      </c>
      <c r="J4" s="224" t="s">
        <v>1613</v>
      </c>
      <c r="K4" s="224" t="s">
        <v>1692</v>
      </c>
    </row>
    <row r="5" spans="1:11" s="73" customFormat="1" ht="13.2">
      <c r="A5" s="91"/>
      <c r="B5" s="91"/>
      <c r="C5" s="91"/>
      <c r="D5" s="42"/>
      <c r="E5" s="42" t="s">
        <v>1624</v>
      </c>
      <c r="F5" s="191">
        <f>F6+F77</f>
        <v>6241826.1520000007</v>
      </c>
      <c r="G5" s="71">
        <f>G6+G77</f>
        <v>6363971</v>
      </c>
      <c r="H5" s="71">
        <f>H6+H77</f>
        <v>7253381</v>
      </c>
      <c r="I5" s="191">
        <f>I6+I77</f>
        <v>7112691.0099999988</v>
      </c>
      <c r="J5" s="50">
        <f>I5/F5*100</f>
        <v>113.95208448285534</v>
      </c>
      <c r="K5" s="50">
        <f>I5/H5*100</f>
        <v>98.06035295815839</v>
      </c>
    </row>
    <row r="6" spans="1:11" s="57" customFormat="1" ht="13.2">
      <c r="A6" s="99">
        <v>3</v>
      </c>
      <c r="B6" s="89"/>
      <c r="C6" s="89"/>
      <c r="D6" s="42"/>
      <c r="E6" s="42" t="s">
        <v>1356</v>
      </c>
      <c r="F6" s="71">
        <f>F7+F17+F49+F55+F66+F58+F70</f>
        <v>5982359.932000001</v>
      </c>
      <c r="G6" s="71">
        <f>G7+G17+G49+G55+G66+G58+G70</f>
        <v>6001541</v>
      </c>
      <c r="H6" s="71">
        <f>H7+H17+H49+H55+H66+H58+H70</f>
        <v>6952845</v>
      </c>
      <c r="I6" s="71">
        <f>I7+I17+I49+I55+I66+I58+I70</f>
        <v>6839515.8999999985</v>
      </c>
      <c r="J6" s="90">
        <f t="shared" ref="J6:J70" si="0">I6/F6*100</f>
        <v>114.3280574512914</v>
      </c>
      <c r="K6" s="90">
        <f t="shared" ref="K6:K69" si="1">I6/H6*100</f>
        <v>98.370032698844838</v>
      </c>
    </row>
    <row r="7" spans="1:11" s="73" customFormat="1" ht="13.2">
      <c r="A7" s="65"/>
      <c r="B7" s="87">
        <v>31</v>
      </c>
      <c r="C7" s="65"/>
      <c r="D7" s="41"/>
      <c r="E7" s="41" t="s">
        <v>1318</v>
      </c>
      <c r="F7" s="49">
        <f>F8+F12+F14</f>
        <v>4486350.2319999998</v>
      </c>
      <c r="G7" s="64">
        <f>G8+G12+G14</f>
        <v>4476993</v>
      </c>
      <c r="H7" s="64">
        <f>H8+H12+H14</f>
        <v>5255727</v>
      </c>
      <c r="I7" s="49">
        <f>I8+I12+I14</f>
        <v>5122803.8099999996</v>
      </c>
      <c r="J7" s="48">
        <f t="shared" si="0"/>
        <v>114.18644432751455</v>
      </c>
      <c r="K7" s="48">
        <f t="shared" si="1"/>
        <v>97.470888613506744</v>
      </c>
    </row>
    <row r="8" spans="1:11" s="73" customFormat="1" ht="13.2">
      <c r="A8" s="65"/>
      <c r="B8" s="65"/>
      <c r="C8" s="87">
        <v>311</v>
      </c>
      <c r="D8" s="41"/>
      <c r="E8" s="41" t="s">
        <v>1388</v>
      </c>
      <c r="F8" s="49">
        <f>F9+F10+F11</f>
        <v>3673636.5719999997</v>
      </c>
      <c r="G8" s="67">
        <f>G9+G10+G11</f>
        <v>3651434</v>
      </c>
      <c r="H8" s="67">
        <f>H9+H10+H11</f>
        <v>4299173</v>
      </c>
      <c r="I8" s="49">
        <f>I9+I10+I11</f>
        <v>4162922.9499999993</v>
      </c>
      <c r="J8" s="48">
        <f t="shared" si="0"/>
        <v>113.31885635419899</v>
      </c>
      <c r="K8" s="48">
        <f t="shared" si="1"/>
        <v>96.830784664864595</v>
      </c>
    </row>
    <row r="9" spans="1:11" s="73" customFormat="1" ht="13.2">
      <c r="A9" s="65"/>
      <c r="B9" s="65"/>
      <c r="C9" s="65"/>
      <c r="D9" s="74">
        <v>3111</v>
      </c>
      <c r="E9" s="74" t="s">
        <v>1292</v>
      </c>
      <c r="F9" s="202">
        <f>'Rashodi po izvorima fin.'!F9+'Rashodi po izvorima fin.'!F79+'Rashodi po izvorima fin.'!F125+'Rashodi po izvorima fin.'!F192+'Rashodi po izvorima fin.'!F285+'Rashodi po izvorima fin.'!F362+'Rashodi po izvorima fin.'!F427+'Rashodi po izvorima fin.'!F498+'Rashodi po izvorima fin.'!F473</f>
        <v>3666974.4920000001</v>
      </c>
      <c r="G9" s="202">
        <f>'Rashodi po izvorima fin.'!G9+'Rashodi po izvorima fin.'!G79+'Rashodi po izvorima fin.'!G125+'Rashodi po izvorima fin.'!G192+'Rashodi po izvorima fin.'!G285+'Rashodi po izvorima fin.'!G362+'Rashodi po izvorima fin.'!G427+'Rashodi po izvorima fin.'!G498+'Rashodi po izvorima fin.'!G473</f>
        <v>3642765</v>
      </c>
      <c r="H9" s="202">
        <f>'Rashodi po izvorima fin.'!H9+'Rashodi po izvorima fin.'!H79+'Rashodi po izvorima fin.'!H125+'Rashodi po izvorima fin.'!H192+'Rashodi po izvorima fin.'!H285+'Rashodi po izvorima fin.'!H362+'Rashodi po izvorima fin.'!H427+'Rashodi po izvorima fin.'!H498+'Rashodi po izvorima fin.'!H473</f>
        <v>4287349</v>
      </c>
      <c r="I9" s="202">
        <f>'Rashodi po izvorima fin.'!I9+'Rashodi po izvorima fin.'!I79+'Rashodi po izvorima fin.'!I125+'Rashodi po izvorima fin.'!I192+'Rashodi po izvorima fin.'!I285+'Rashodi po izvorima fin.'!I362+'Rashodi po izvorima fin.'!I427+'Rashodi po izvorima fin.'!I498+'Rashodi po izvorima fin.'!I473</f>
        <v>4158797.0399999996</v>
      </c>
      <c r="J9" s="225">
        <f t="shared" si="0"/>
        <v>113.41221623092761</v>
      </c>
      <c r="K9" s="225">
        <f t="shared" si="1"/>
        <v>97.001597957152526</v>
      </c>
    </row>
    <row r="10" spans="1:11" s="73" customFormat="1" ht="13.2">
      <c r="A10" s="65"/>
      <c r="B10" s="65"/>
      <c r="C10" s="65"/>
      <c r="D10" s="74">
        <v>3112</v>
      </c>
      <c r="E10" s="74" t="s">
        <v>1405</v>
      </c>
      <c r="F10" s="202">
        <f>'Rashodi po izvorima fin.'!F10+'Rashodi po izvorima fin.'!F126+'Rashodi po izvorima fin.'!F193+'Rashodi po izvorima fin.'!F363+'Rashodi po izvorima fin.'!F286</f>
        <v>4709.0099999999993</v>
      </c>
      <c r="G10" s="67">
        <f>'Rashodi po izvorima fin.'!G10+'Rashodi po izvorima fin.'!G126+'Rashodi po izvorima fin.'!G193+'Rashodi po izvorima fin.'!G363+'Rashodi po izvorima fin.'!G286</f>
        <v>6300</v>
      </c>
      <c r="H10" s="67">
        <f>'Rashodi po izvorima fin.'!H10+'Rashodi po izvorima fin.'!H126+'Rashodi po izvorima fin.'!H193+'Rashodi po izvorima fin.'!H363+'Rashodi po izvorima fin.'!H286</f>
        <v>8330</v>
      </c>
      <c r="I10" s="202">
        <f>'Rashodi po izvorima fin.'!I10+'Rashodi po izvorima fin.'!I126+'Rashodi po izvorima fin.'!I193+'Rashodi po izvorima fin.'!I363+'Rashodi po izvorima fin.'!I286</f>
        <v>2171.7799999999997</v>
      </c>
      <c r="J10" s="225">
        <f t="shared" si="0"/>
        <v>46.119672712523439</v>
      </c>
      <c r="K10" s="225">
        <f t="shared" si="1"/>
        <v>26.071788715486193</v>
      </c>
    </row>
    <row r="11" spans="1:11" s="73" customFormat="1" ht="13.2">
      <c r="A11" s="65"/>
      <c r="B11" s="65"/>
      <c r="C11" s="65"/>
      <c r="D11" s="74">
        <v>3114</v>
      </c>
      <c r="E11" s="74" t="s">
        <v>1562</v>
      </c>
      <c r="F11" s="202">
        <f>'Rashodi po izvorima fin.'!F11</f>
        <v>1953.07</v>
      </c>
      <c r="G11" s="67">
        <f>'Rashodi po izvorima fin.'!G11</f>
        <v>2369</v>
      </c>
      <c r="H11" s="67">
        <f>'Rashodi po izvorima fin.'!H11</f>
        <v>3494</v>
      </c>
      <c r="I11" s="202">
        <f>'Rashodi po izvorima fin.'!I11</f>
        <v>1954.13</v>
      </c>
      <c r="J11" s="225">
        <f t="shared" si="0"/>
        <v>100.05427352834258</v>
      </c>
      <c r="K11" s="225">
        <f t="shared" si="1"/>
        <v>55.928162564396111</v>
      </c>
    </row>
    <row r="12" spans="1:11" s="73" customFormat="1" ht="13.2">
      <c r="A12" s="65"/>
      <c r="B12" s="65"/>
      <c r="C12" s="87">
        <v>312</v>
      </c>
      <c r="D12" s="41"/>
      <c r="E12" s="41" t="s">
        <v>1293</v>
      </c>
      <c r="F12" s="49">
        <f>F13</f>
        <v>207303.73</v>
      </c>
      <c r="G12" s="67">
        <f>G13</f>
        <v>220315</v>
      </c>
      <c r="H12" s="67">
        <f>H13</f>
        <v>251589</v>
      </c>
      <c r="I12" s="49">
        <f>I13</f>
        <v>273348.16000000003</v>
      </c>
      <c r="J12" s="48">
        <f t="shared" si="0"/>
        <v>131.85877552709738</v>
      </c>
      <c r="K12" s="48">
        <f t="shared" si="1"/>
        <v>108.64869290787755</v>
      </c>
    </row>
    <row r="13" spans="1:11" s="73" customFormat="1" ht="13.2">
      <c r="A13" s="65"/>
      <c r="B13" s="65"/>
      <c r="C13" s="65"/>
      <c r="D13" s="74">
        <v>3121</v>
      </c>
      <c r="E13" s="74" t="s">
        <v>1293</v>
      </c>
      <c r="F13" s="202">
        <f>'Rashodi po izvorima fin.'!F13+'Rashodi po izvorima fin.'!F81+'Rashodi po izvorima fin.'!F128+'Rashodi po izvorima fin.'!F195+'Rashodi po izvorima fin.'!F288+'Rashodi po izvorima fin.'!F365+'Rashodi po izvorima fin.'!F429+'Rashodi po izvorima fin.'!F500+'Rashodi po izvorima fin.'!F475</f>
        <v>207303.73</v>
      </c>
      <c r="G13" s="202">
        <f>'Rashodi po izvorima fin.'!G13+'Rashodi po izvorima fin.'!G81+'Rashodi po izvorima fin.'!G128+'Rashodi po izvorima fin.'!G195+'Rashodi po izvorima fin.'!G288+'Rashodi po izvorima fin.'!G365+'Rashodi po izvorima fin.'!G429+'Rashodi po izvorima fin.'!G500+'Rashodi po izvorima fin.'!G475</f>
        <v>220315</v>
      </c>
      <c r="H13" s="202">
        <f>'Rashodi po izvorima fin.'!H13+'Rashodi po izvorima fin.'!H81+'Rashodi po izvorima fin.'!H128+'Rashodi po izvorima fin.'!H195+'Rashodi po izvorima fin.'!H288+'Rashodi po izvorima fin.'!H365+'Rashodi po izvorima fin.'!H429+'Rashodi po izvorima fin.'!H500+'Rashodi po izvorima fin.'!H475</f>
        <v>251589</v>
      </c>
      <c r="I13" s="202">
        <f>'Rashodi po izvorima fin.'!I13+'Rashodi po izvorima fin.'!I81+'Rashodi po izvorima fin.'!I128+'Rashodi po izvorima fin.'!I195+'Rashodi po izvorima fin.'!I288+'Rashodi po izvorima fin.'!I365+'Rashodi po izvorima fin.'!I429+'Rashodi po izvorima fin.'!I500+'Rashodi po izvorima fin.'!I475</f>
        <v>273348.16000000003</v>
      </c>
      <c r="J13" s="225">
        <f t="shared" si="0"/>
        <v>131.85877552709738</v>
      </c>
      <c r="K13" s="225">
        <f t="shared" si="1"/>
        <v>108.64869290787755</v>
      </c>
    </row>
    <row r="14" spans="1:11" s="73" customFormat="1" ht="13.2">
      <c r="A14" s="65"/>
      <c r="B14" s="65"/>
      <c r="C14" s="87">
        <v>313</v>
      </c>
      <c r="D14" s="41"/>
      <c r="E14" s="41" t="s">
        <v>1320</v>
      </c>
      <c r="F14" s="49">
        <f>F15+F16</f>
        <v>605409.92999999993</v>
      </c>
      <c r="G14" s="67">
        <f>G15+G16</f>
        <v>605244</v>
      </c>
      <c r="H14" s="67">
        <f>H15+H16</f>
        <v>704965</v>
      </c>
      <c r="I14" s="49">
        <f>I15+I16</f>
        <v>686532.70000000019</v>
      </c>
      <c r="J14" s="48">
        <f t="shared" si="0"/>
        <v>113.39964311454229</v>
      </c>
      <c r="K14" s="48">
        <f t="shared" si="1"/>
        <v>97.385359556857452</v>
      </c>
    </row>
    <row r="15" spans="1:11" s="73" customFormat="1" ht="13.2">
      <c r="A15" s="65"/>
      <c r="B15" s="65"/>
      <c r="C15" s="65"/>
      <c r="D15" s="74">
        <v>3132</v>
      </c>
      <c r="E15" s="74" t="s">
        <v>1354</v>
      </c>
      <c r="F15" s="202">
        <f>'Rashodi po izvorima fin.'!F15+'Rashodi po izvorima fin.'!F83+'Rashodi po izvorima fin.'!F130+'Rashodi po izvorima fin.'!F197+'Rashodi po izvorima fin.'!F290+'Rashodi po izvorima fin.'!F367+'Rashodi po izvorima fin.'!F431+'Rashodi po izvorima fin.'!F502+'Rashodi po izvorima fin.'!F477</f>
        <v>605207.23</v>
      </c>
      <c r="G15" s="202">
        <f>'Rashodi po izvorima fin.'!G15+'Rashodi po izvorima fin.'!G83+'Rashodi po izvorima fin.'!G130+'Rashodi po izvorima fin.'!G197+'Rashodi po izvorima fin.'!G290+'Rashodi po izvorima fin.'!G367+'Rashodi po izvorima fin.'!G431+'Rashodi po izvorima fin.'!G502+'Rashodi po izvorima fin.'!G477</f>
        <v>605164</v>
      </c>
      <c r="H15" s="202">
        <f>'Rashodi po izvorima fin.'!H15+'Rashodi po izvorima fin.'!H83+'Rashodi po izvorima fin.'!H130+'Rashodi po izvorima fin.'!H197+'Rashodi po izvorima fin.'!H290+'Rashodi po izvorima fin.'!H367+'Rashodi po izvorima fin.'!H431+'Rashodi po izvorima fin.'!H502+'Rashodi po izvorima fin.'!H477</f>
        <v>704944</v>
      </c>
      <c r="I15" s="202">
        <f>'Rashodi po izvorima fin.'!I15+'Rashodi po izvorima fin.'!I83+'Rashodi po izvorima fin.'!I130+'Rashodi po izvorima fin.'!I197+'Rashodi po izvorima fin.'!I290+'Rashodi po izvorima fin.'!I367+'Rashodi po izvorima fin.'!I431+'Rashodi po izvorima fin.'!I502+'Rashodi po izvorima fin.'!I477</f>
        <v>686512.27000000014</v>
      </c>
      <c r="J15" s="225">
        <f t="shared" si="0"/>
        <v>113.43424796825381</v>
      </c>
      <c r="K15" s="225">
        <f t="shared" si="1"/>
        <v>97.385362525250258</v>
      </c>
    </row>
    <row r="16" spans="1:11" s="73" customFormat="1" ht="16.5" customHeight="1">
      <c r="A16" s="65"/>
      <c r="B16" s="65"/>
      <c r="C16" s="65"/>
      <c r="D16" s="74">
        <v>3133</v>
      </c>
      <c r="E16" s="74" t="s">
        <v>1355</v>
      </c>
      <c r="F16" s="202">
        <f>'Rashodi po izvorima fin.'!F16+'Rashodi po izvorima fin.'!F131+'Rashodi po izvorima fin.'!F198+'Rashodi po izvorima fin.'!F291</f>
        <v>202.7</v>
      </c>
      <c r="G16" s="67">
        <f>'Rashodi po izvorima fin.'!G16+'Rashodi po izvorima fin.'!G131+'Rashodi po izvorima fin.'!G198+'Rashodi po izvorima fin.'!G291</f>
        <v>80</v>
      </c>
      <c r="H16" s="67">
        <f>'Rashodi po izvorima fin.'!H16+'Rashodi po izvorima fin.'!H131+'Rashodi po izvorima fin.'!H198+'Rashodi po izvorima fin.'!H291</f>
        <v>21</v>
      </c>
      <c r="I16" s="202">
        <f>'Rashodi po izvorima fin.'!I16+'Rashodi po izvorima fin.'!I131+'Rashodi po izvorima fin.'!I198+'Rashodi po izvorima fin.'!I291</f>
        <v>20.43</v>
      </c>
      <c r="J16" s="225">
        <f t="shared" si="0"/>
        <v>10.078934385791811</v>
      </c>
      <c r="K16" s="225">
        <f t="shared" si="1"/>
        <v>97.285714285714292</v>
      </c>
    </row>
    <row r="17" spans="1:11" s="73" customFormat="1" ht="13.2">
      <c r="A17" s="65"/>
      <c r="B17" s="87">
        <v>32</v>
      </c>
      <c r="C17" s="65"/>
      <c r="D17" s="41"/>
      <c r="E17" s="41" t="s">
        <v>1321</v>
      </c>
      <c r="F17" s="49">
        <f>F18+F23+F30+F40+F42</f>
        <v>1403547.1800000002</v>
      </c>
      <c r="G17" s="64">
        <f>G18+G23+G30+G40+G42</f>
        <v>1440108</v>
      </c>
      <c r="H17" s="64">
        <f>H18+H23+H30+H40+H42</f>
        <v>1617382</v>
      </c>
      <c r="I17" s="49">
        <f>I18+I23+I30+I40+I42</f>
        <v>1474815.3800000001</v>
      </c>
      <c r="J17" s="48">
        <f t="shared" si="0"/>
        <v>105.07772029437585</v>
      </c>
      <c r="K17" s="48">
        <f t="shared" si="1"/>
        <v>91.185346442584375</v>
      </c>
    </row>
    <row r="18" spans="1:11" s="73" customFormat="1" ht="13.2">
      <c r="A18" s="65"/>
      <c r="B18" s="65"/>
      <c r="C18" s="87">
        <v>321</v>
      </c>
      <c r="D18" s="41"/>
      <c r="E18" s="41" t="s">
        <v>1322</v>
      </c>
      <c r="F18" s="49">
        <f>F19+F20+F21+F22</f>
        <v>218317.40999999997</v>
      </c>
      <c r="G18" s="67">
        <f>G19+G20+G21+G22</f>
        <v>207233</v>
      </c>
      <c r="H18" s="67">
        <f>H19+H20+H21+H22</f>
        <v>302316</v>
      </c>
      <c r="I18" s="49">
        <f>I19+I20+I21+I22</f>
        <v>306133.19</v>
      </c>
      <c r="J18" s="48">
        <f t="shared" si="0"/>
        <v>140.22390152026813</v>
      </c>
      <c r="K18" s="48">
        <f t="shared" si="1"/>
        <v>101.26264901626114</v>
      </c>
    </row>
    <row r="19" spans="1:11" s="73" customFormat="1" ht="13.2">
      <c r="A19" s="65"/>
      <c r="B19" s="65"/>
      <c r="C19" s="65"/>
      <c r="D19" s="74">
        <v>3211</v>
      </c>
      <c r="E19" s="74" t="s">
        <v>1264</v>
      </c>
      <c r="F19" s="202">
        <f>'Rashodi po izvorima fin.'!F19+'Rashodi po izvorima fin.'!F86+'Rashodi po izvorima fin.'!F134+'Rashodi po izvorima fin.'!F201+'Rashodi po izvorima fin.'!F294+'Rashodi po izvorima fin.'!F370+'Rashodi po izvorima fin.'!F434+'Rashodi po izvorima fin.'!F505+'Rashodi po izvorima fin.'!F480</f>
        <v>121248.64</v>
      </c>
      <c r="G19" s="202">
        <f>'Rashodi po izvorima fin.'!G19+'Rashodi po izvorima fin.'!G86+'Rashodi po izvorima fin.'!G134+'Rashodi po izvorima fin.'!G201+'Rashodi po izvorima fin.'!G294+'Rashodi po izvorima fin.'!G370+'Rashodi po izvorima fin.'!G434+'Rashodi po izvorima fin.'!G505+'Rashodi po izvorima fin.'!G480</f>
        <v>101278</v>
      </c>
      <c r="H19" s="202">
        <f>'Rashodi po izvorima fin.'!H19+'Rashodi po izvorima fin.'!H86+'Rashodi po izvorima fin.'!H134+'Rashodi po izvorima fin.'!H201+'Rashodi po izvorima fin.'!H294+'Rashodi po izvorima fin.'!H370+'Rashodi po izvorima fin.'!H434+'Rashodi po izvorima fin.'!H505+'Rashodi po izvorima fin.'!H480</f>
        <v>201078</v>
      </c>
      <c r="I19" s="202">
        <f>'Rashodi po izvorima fin.'!I19+'Rashodi po izvorima fin.'!I86+'Rashodi po izvorima fin.'!I134+'Rashodi po izvorima fin.'!I201+'Rashodi po izvorima fin.'!I294+'Rashodi po izvorima fin.'!I370+'Rashodi po izvorima fin.'!I434+'Rashodi po izvorima fin.'!I505+'Rashodi po izvorima fin.'!I480</f>
        <v>210933.50000000003</v>
      </c>
      <c r="J19" s="225">
        <f t="shared" si="0"/>
        <v>173.96772450396148</v>
      </c>
      <c r="K19" s="225">
        <f t="shared" si="1"/>
        <v>104.90133182148223</v>
      </c>
    </row>
    <row r="20" spans="1:11" s="73" customFormat="1" ht="13.2">
      <c r="A20" s="65"/>
      <c r="B20" s="65"/>
      <c r="C20" s="65"/>
      <c r="D20" s="74">
        <v>3212</v>
      </c>
      <c r="E20" s="74" t="s">
        <v>1265</v>
      </c>
      <c r="F20" s="202">
        <f>'Rashodi po izvorima fin.'!F20+'Rashodi po izvorima fin.'!F87+'Rashodi po izvorima fin.'!F135+'Rashodi po izvorima fin.'!F295+'Rashodi po izvorima fin.'!F435+'Rashodi po izvorima fin.'!F202+'Rashodi po izvorima fin.'!F371+'Rashodi po izvorima fin.'!F506+'Rashodi po izvorima fin.'!F481</f>
        <v>66815.600000000006</v>
      </c>
      <c r="G20" s="202">
        <f>'Rashodi po izvorima fin.'!G20+'Rashodi po izvorima fin.'!G87+'Rashodi po izvorima fin.'!G135+'Rashodi po izvorima fin.'!G295+'Rashodi po izvorima fin.'!G435+'Rashodi po izvorima fin.'!G202+'Rashodi po izvorima fin.'!G371+'Rashodi po izvorima fin.'!G506+'Rashodi po izvorima fin.'!G481</f>
        <v>73264</v>
      </c>
      <c r="H20" s="202">
        <f>'Rashodi po izvorima fin.'!H20+'Rashodi po izvorima fin.'!H87+'Rashodi po izvorima fin.'!H135+'Rashodi po izvorima fin.'!H295+'Rashodi po izvorima fin.'!H435+'Rashodi po izvorima fin.'!H202+'Rashodi po izvorima fin.'!H371+'Rashodi po izvorima fin.'!H506+'Rashodi po izvorima fin.'!H481</f>
        <v>64038</v>
      </c>
      <c r="I20" s="202">
        <f>'Rashodi po izvorima fin.'!I20+'Rashodi po izvorima fin.'!I87+'Rashodi po izvorima fin.'!I135+'Rashodi po izvorima fin.'!I295+'Rashodi po izvorima fin.'!I435+'Rashodi po izvorima fin.'!I202+'Rashodi po izvorima fin.'!I371+'Rashodi po izvorima fin.'!I506+'Rashodi po izvorima fin.'!I481</f>
        <v>62851.460000000006</v>
      </c>
      <c r="J20" s="225">
        <f t="shared" si="0"/>
        <v>94.067044223205372</v>
      </c>
      <c r="K20" s="225">
        <f t="shared" si="1"/>
        <v>98.14713139073676</v>
      </c>
    </row>
    <row r="21" spans="1:11" s="73" customFormat="1" ht="13.2">
      <c r="A21" s="65"/>
      <c r="B21" s="65"/>
      <c r="C21" s="65"/>
      <c r="D21" s="74">
        <v>3213</v>
      </c>
      <c r="E21" s="74" t="s">
        <v>1266</v>
      </c>
      <c r="F21" s="202">
        <f>'Rashodi po izvorima fin.'!F21+'Rashodi po izvorima fin.'!F88+'Rashodi po izvorima fin.'!F136+'Rashodi po izvorima fin.'!F203+'Rashodi po izvorima fin.'!F296+'Rashodi po izvorima fin.'!F372+'Rashodi po izvorima fin.'!F436+'Rashodi po izvorima fin.'!F507+'Rashodi po izvorima fin.'!F482</f>
        <v>30224.370000000003</v>
      </c>
      <c r="G21" s="202">
        <f>'Rashodi po izvorima fin.'!G21+'Rashodi po izvorima fin.'!G88+'Rashodi po izvorima fin.'!G136+'Rashodi po izvorima fin.'!G203+'Rashodi po izvorima fin.'!G296+'Rashodi po izvorima fin.'!G372+'Rashodi po izvorima fin.'!G436+'Rashodi po izvorima fin.'!G507+'Rashodi po izvorima fin.'!G482</f>
        <v>32591</v>
      </c>
      <c r="H21" s="202">
        <f>'Rashodi po izvorima fin.'!H21+'Rashodi po izvorima fin.'!H88+'Rashodi po izvorima fin.'!H136+'Rashodi po izvorima fin.'!H203+'Rashodi po izvorima fin.'!H296+'Rashodi po izvorima fin.'!H372+'Rashodi po izvorima fin.'!H436+'Rashodi po izvorima fin.'!H507+'Rashodi po izvorima fin.'!H482</f>
        <v>37200</v>
      </c>
      <c r="I21" s="202">
        <f>'Rashodi po izvorima fin.'!I21+'Rashodi po izvorima fin.'!I88+'Rashodi po izvorima fin.'!I136+'Rashodi po izvorima fin.'!I203+'Rashodi po izvorima fin.'!I296+'Rashodi po izvorima fin.'!I372+'Rashodi po izvorima fin.'!I436+'Rashodi po izvorima fin.'!I507+'Rashodi po izvorima fin.'!I482</f>
        <v>32348.23</v>
      </c>
      <c r="J21" s="225">
        <f t="shared" si="0"/>
        <v>107.02697856067802</v>
      </c>
      <c r="K21" s="225">
        <f t="shared" si="1"/>
        <v>86.957607526881716</v>
      </c>
    </row>
    <row r="22" spans="1:11" s="73" customFormat="1" ht="13.2">
      <c r="A22" s="65"/>
      <c r="B22" s="65"/>
      <c r="C22" s="65"/>
      <c r="D22" s="74">
        <v>3214</v>
      </c>
      <c r="E22" s="74" t="s">
        <v>1533</v>
      </c>
      <c r="F22" s="202">
        <f>'Rashodi po izvorima fin.'!F137+'Rashodi po izvorima fin.'!F22+'Rashodi po izvorima fin.'!F204+'Rashodi po izvorima fin.'!F297</f>
        <v>28.8</v>
      </c>
      <c r="G22" s="67">
        <f>'Rashodi po izvorima fin.'!G137+'Rashodi po izvorima fin.'!G22+'Rashodi po izvorima fin.'!G204+'Rashodi po izvorima fin.'!G297</f>
        <v>100</v>
      </c>
      <c r="H22" s="67">
        <f>'Rashodi po izvorima fin.'!H137+'Rashodi po izvorima fin.'!H22+'Rashodi po izvorima fin.'!H204+'Rashodi po izvorima fin.'!H297</f>
        <v>0</v>
      </c>
      <c r="I22" s="202">
        <f>'Rashodi po izvorima fin.'!I137+'Rashodi po izvorima fin.'!I22+'Rashodi po izvorima fin.'!I204+'Rashodi po izvorima fin.'!I297</f>
        <v>0</v>
      </c>
      <c r="J22" s="225">
        <f t="shared" si="0"/>
        <v>0</v>
      </c>
      <c r="K22" s="225" t="e">
        <f t="shared" si="1"/>
        <v>#DIV/0!</v>
      </c>
    </row>
    <row r="23" spans="1:11" s="73" customFormat="1" ht="13.2">
      <c r="A23" s="65"/>
      <c r="B23" s="65"/>
      <c r="C23" s="87">
        <v>322</v>
      </c>
      <c r="D23" s="41"/>
      <c r="E23" s="41" t="s">
        <v>1339</v>
      </c>
      <c r="F23" s="49">
        <f>SUM(F24:F29)</f>
        <v>142738.38000000003</v>
      </c>
      <c r="G23" s="67">
        <f>SUM(G24:G29)</f>
        <v>205209</v>
      </c>
      <c r="H23" s="67">
        <f>SUM(H24:H29)</f>
        <v>170900</v>
      </c>
      <c r="I23" s="49">
        <f>SUM(I24:I29)</f>
        <v>141832.95999999999</v>
      </c>
      <c r="J23" s="48">
        <f t="shared" si="0"/>
        <v>99.365678663299917</v>
      </c>
      <c r="K23" s="48">
        <f t="shared" si="1"/>
        <v>82.991784669397305</v>
      </c>
    </row>
    <row r="24" spans="1:11" s="73" customFormat="1" ht="13.2">
      <c r="A24" s="65"/>
      <c r="B24" s="65"/>
      <c r="C24" s="65"/>
      <c r="D24" s="74">
        <v>3221</v>
      </c>
      <c r="E24" s="74" t="s">
        <v>1267</v>
      </c>
      <c r="F24" s="202">
        <f>'Rashodi po izvorima fin.'!F24+'Rashodi po izvorima fin.'!F90+'Rashodi po izvorima fin.'!F139+'Rashodi po izvorima fin.'!F206+'Rashodi po izvorima fin.'!F299+'Rashodi po izvorima fin.'!F374+'Rashodi po izvorima fin.'!F438+'Rashodi po izvorima fin.'!F509+'Rashodi po izvorima fin.'!F484</f>
        <v>33860.03</v>
      </c>
      <c r="G24" s="202">
        <f>'Rashodi po izvorima fin.'!G24+'Rashodi po izvorima fin.'!G90+'Rashodi po izvorima fin.'!G139+'Rashodi po izvorima fin.'!G206+'Rashodi po izvorima fin.'!G299+'Rashodi po izvorima fin.'!G374+'Rashodi po izvorima fin.'!G438+'Rashodi po izvorima fin.'!G509+'Rashodi po izvorima fin.'!G484</f>
        <v>31809</v>
      </c>
      <c r="H24" s="202">
        <f>'Rashodi po izvorima fin.'!H24+'Rashodi po izvorima fin.'!H90+'Rashodi po izvorima fin.'!H139+'Rashodi po izvorima fin.'!H206+'Rashodi po izvorima fin.'!H299+'Rashodi po izvorima fin.'!H374+'Rashodi po izvorima fin.'!H438+'Rashodi po izvorima fin.'!H509+'Rashodi po izvorima fin.'!H484</f>
        <v>33350</v>
      </c>
      <c r="I24" s="202">
        <f>'Rashodi po izvorima fin.'!I24+'Rashodi po izvorima fin.'!I90+'Rashodi po izvorima fin.'!I139+'Rashodi po izvorima fin.'!I206+'Rashodi po izvorima fin.'!I299+'Rashodi po izvorima fin.'!I374+'Rashodi po izvorima fin.'!I438+'Rashodi po izvorima fin.'!I509+'Rashodi po izvorima fin.'!I484</f>
        <v>34138.92</v>
      </c>
      <c r="J24" s="225">
        <f t="shared" si="0"/>
        <v>100.8236555017819</v>
      </c>
      <c r="K24" s="225">
        <f t="shared" si="1"/>
        <v>102.3655772113943</v>
      </c>
    </row>
    <row r="25" spans="1:11" s="73" customFormat="1" ht="13.2">
      <c r="A25" s="65"/>
      <c r="B25" s="65"/>
      <c r="C25" s="65"/>
      <c r="D25" s="74">
        <v>3222</v>
      </c>
      <c r="E25" s="74" t="s">
        <v>1268</v>
      </c>
      <c r="F25" s="202">
        <f>'Rashodi po izvorima fin.'!F25+'Rashodi po izvorima fin.'!F140+'Rashodi po izvorima fin.'!F207+'Rashodi po izvorima fin.'!F300+'Rashodi po izvorima fin.'!F375+'Rashodi po izvorima fin.'!F91+'Rashodi po izvorima fin.'!F439+'Rashodi po izvorima fin.'!F510</f>
        <v>3676.69</v>
      </c>
      <c r="G25" s="67">
        <f>'Rashodi po izvorima fin.'!G25+'Rashodi po izvorima fin.'!G140+'Rashodi po izvorima fin.'!G207+'Rashodi po izvorima fin.'!G300+'Rashodi po izvorima fin.'!G375+'Rashodi po izvorima fin.'!G91+'Rashodi po izvorima fin.'!G439+'Rashodi po izvorima fin.'!G510</f>
        <v>5200</v>
      </c>
      <c r="H25" s="67">
        <f>'Rashodi po izvorima fin.'!H25+'Rashodi po izvorima fin.'!H140+'Rashodi po izvorima fin.'!H207+'Rashodi po izvorima fin.'!H300+'Rashodi po izvorima fin.'!H375+'Rashodi po izvorima fin.'!H91+'Rashodi po izvorima fin.'!H439+'Rashodi po izvorima fin.'!H510</f>
        <v>16250</v>
      </c>
      <c r="I25" s="202">
        <f>'Rashodi po izvorima fin.'!I25+'Rashodi po izvorima fin.'!I140+'Rashodi po izvorima fin.'!I207+'Rashodi po izvorima fin.'!I300+'Rashodi po izvorima fin.'!I375+'Rashodi po izvorima fin.'!I91+'Rashodi po izvorima fin.'!I439+'Rashodi po izvorima fin.'!I510</f>
        <v>13735.54</v>
      </c>
      <c r="J25" s="225">
        <f t="shared" si="0"/>
        <v>373.58439248345661</v>
      </c>
      <c r="K25" s="225">
        <f t="shared" si="1"/>
        <v>84.526399999999995</v>
      </c>
    </row>
    <row r="26" spans="1:11" s="73" customFormat="1" ht="13.2">
      <c r="A26" s="65"/>
      <c r="B26" s="65"/>
      <c r="C26" s="65"/>
      <c r="D26" s="74">
        <v>3223</v>
      </c>
      <c r="E26" s="74" t="s">
        <v>1269</v>
      </c>
      <c r="F26" s="202">
        <f>'Rashodi po izvorima fin.'!F26+'Rashodi po izvorima fin.'!F92+'Rashodi po izvorima fin.'!F141+'Rashodi po izvorima fin.'!F208+'Rashodi po izvorima fin.'!F376+'Rashodi po izvorima fin.'!F440+'Rashodi po izvorima fin.'!F301+'Rashodi po izvorima fin.'!F511</f>
        <v>70750.070000000007</v>
      </c>
      <c r="G26" s="202">
        <f>'Rashodi po izvorima fin.'!G26+'Rashodi po izvorima fin.'!G92+'Rashodi po izvorima fin.'!G141+'Rashodi po izvorima fin.'!G208+'Rashodi po izvorima fin.'!G376+'Rashodi po izvorima fin.'!G440+'Rashodi po izvorima fin.'!G301+'Rashodi po izvorima fin.'!G511</f>
        <v>116500</v>
      </c>
      <c r="H26" s="202">
        <f>'Rashodi po izvorima fin.'!H26+'Rashodi po izvorima fin.'!H92+'Rashodi po izvorima fin.'!H141+'Rashodi po izvorima fin.'!H208+'Rashodi po izvorima fin.'!H376+'Rashodi po izvorima fin.'!H440+'Rashodi po izvorima fin.'!H301+'Rashodi po izvorima fin.'!H511</f>
        <v>72500</v>
      </c>
      <c r="I26" s="202">
        <f>'Rashodi po izvorima fin.'!I26+'Rashodi po izvorima fin.'!I92+'Rashodi po izvorima fin.'!I141+'Rashodi po izvorima fin.'!I208+'Rashodi po izvorima fin.'!I376+'Rashodi po izvorima fin.'!I440+'Rashodi po izvorima fin.'!I301+'Rashodi po izvorima fin.'!I511</f>
        <v>57298.599999999991</v>
      </c>
      <c r="J26" s="225">
        <f t="shared" si="0"/>
        <v>80.987340365882304</v>
      </c>
      <c r="K26" s="225">
        <f t="shared" si="1"/>
        <v>79.032551724137917</v>
      </c>
    </row>
    <row r="27" spans="1:11" s="73" customFormat="1" ht="13.2">
      <c r="A27" s="65"/>
      <c r="B27" s="65"/>
      <c r="C27" s="65"/>
      <c r="D27" s="74">
        <v>3224</v>
      </c>
      <c r="E27" s="74" t="s">
        <v>1270</v>
      </c>
      <c r="F27" s="202">
        <f>'Rashodi po izvorima fin.'!F27+'Rashodi po izvorima fin.'!F93+'Rashodi po izvorima fin.'!F142+'Rashodi po izvorima fin.'!F209+'Rashodi po izvorima fin.'!F302+'Rashodi po izvorima fin.'!F377+'Rashodi po izvorima fin.'!F512+'Rashodi po izvorima fin.'!F441+'Rashodi po izvorima fin.'!F487</f>
        <v>33319.67</v>
      </c>
      <c r="G27" s="202">
        <f>'Rashodi po izvorima fin.'!G27+'Rashodi po izvorima fin.'!G93+'Rashodi po izvorima fin.'!G142+'Rashodi po izvorima fin.'!G209+'Rashodi po izvorima fin.'!G302+'Rashodi po izvorima fin.'!G377+'Rashodi po izvorima fin.'!G512+'Rashodi po izvorima fin.'!G441+'Rashodi po izvorima fin.'!G487</f>
        <v>50700</v>
      </c>
      <c r="H27" s="202">
        <f>'Rashodi po izvorima fin.'!H27+'Rashodi po izvorima fin.'!H93+'Rashodi po izvorima fin.'!H142+'Rashodi po izvorima fin.'!H209+'Rashodi po izvorima fin.'!H302+'Rashodi po izvorima fin.'!H377+'Rashodi po izvorima fin.'!H512+'Rashodi po izvorima fin.'!H441+'Rashodi po izvorima fin.'!H487</f>
        <v>46800</v>
      </c>
      <c r="I27" s="202">
        <f>'Rashodi po izvorima fin.'!I27+'Rashodi po izvorima fin.'!I93+'Rashodi po izvorima fin.'!I142+'Rashodi po izvorima fin.'!I209+'Rashodi po izvorima fin.'!I302+'Rashodi po izvorima fin.'!I377+'Rashodi po izvorima fin.'!I512+'Rashodi po izvorima fin.'!I441+'Rashodi po izvorima fin.'!I487</f>
        <v>34695.050000000003</v>
      </c>
      <c r="J27" s="225">
        <f t="shared" si="0"/>
        <v>104.12783199833613</v>
      </c>
      <c r="K27" s="225">
        <f t="shared" si="1"/>
        <v>74.134722222222223</v>
      </c>
    </row>
    <row r="28" spans="1:11" s="73" customFormat="1" ht="13.2">
      <c r="A28" s="65"/>
      <c r="B28" s="65"/>
      <c r="C28" s="65"/>
      <c r="D28" s="74">
        <v>3225</v>
      </c>
      <c r="E28" s="74" t="s">
        <v>1565</v>
      </c>
      <c r="F28" s="202">
        <f>'Rashodi po izvorima fin.'!F28</f>
        <v>0</v>
      </c>
      <c r="G28" s="67">
        <f>'Rashodi po izvorima fin.'!G28</f>
        <v>0</v>
      </c>
      <c r="H28" s="67">
        <f>'Rashodi po izvorima fin.'!H28</f>
        <v>0</v>
      </c>
      <c r="I28" s="202">
        <f>'Rashodi po izvorima fin.'!I28</f>
        <v>0</v>
      </c>
      <c r="J28" s="225" t="e">
        <f t="shared" si="0"/>
        <v>#DIV/0!</v>
      </c>
      <c r="K28" s="225" t="e">
        <f t="shared" si="1"/>
        <v>#DIV/0!</v>
      </c>
    </row>
    <row r="29" spans="1:11" s="73" customFormat="1" ht="13.2">
      <c r="A29" s="65"/>
      <c r="B29" s="65"/>
      <c r="C29" s="65"/>
      <c r="D29" s="74">
        <v>3227</v>
      </c>
      <c r="E29" s="74" t="s">
        <v>1305</v>
      </c>
      <c r="F29" s="202">
        <f>'Rashodi po izvorima fin.'!F29+'Rashodi po izvorima fin.'!F143+'Rashodi po izvorima fin.'!F210</f>
        <v>1131.92</v>
      </c>
      <c r="G29" s="67">
        <f>'Rashodi po izvorima fin.'!G29+'Rashodi po izvorima fin.'!G143+'Rashodi po izvorima fin.'!G210</f>
        <v>1000</v>
      </c>
      <c r="H29" s="67">
        <f>'Rashodi po izvorima fin.'!H29+'Rashodi po izvorima fin.'!H143+'Rashodi po izvorima fin.'!H210</f>
        <v>2000</v>
      </c>
      <c r="I29" s="202">
        <f>'Rashodi po izvorima fin.'!I29+'Rashodi po izvorima fin.'!I143+'Rashodi po izvorima fin.'!I210</f>
        <v>1964.85</v>
      </c>
      <c r="J29" s="225">
        <f t="shared" si="0"/>
        <v>173.585589087568</v>
      </c>
      <c r="K29" s="225">
        <f t="shared" si="1"/>
        <v>98.242499999999993</v>
      </c>
    </row>
    <row r="30" spans="1:11" s="73" customFormat="1" ht="13.2">
      <c r="A30" s="65"/>
      <c r="B30" s="65"/>
      <c r="C30" s="87">
        <v>323</v>
      </c>
      <c r="D30" s="41"/>
      <c r="E30" s="41" t="s">
        <v>1340</v>
      </c>
      <c r="F30" s="49">
        <f>SUM(F31:F39)</f>
        <v>929255.5</v>
      </c>
      <c r="G30" s="67">
        <f>SUM(G31:G39)</f>
        <v>920664</v>
      </c>
      <c r="H30" s="67">
        <f>SUM(H31:H39)</f>
        <v>974573</v>
      </c>
      <c r="I30" s="49">
        <f>SUM(I31:I39)</f>
        <v>918950.18</v>
      </c>
      <c r="J30" s="48">
        <f t="shared" si="0"/>
        <v>98.89101328967115</v>
      </c>
      <c r="K30" s="48">
        <f t="shared" si="1"/>
        <v>94.292595834278188</v>
      </c>
    </row>
    <row r="31" spans="1:11" s="73" customFormat="1" ht="13.2">
      <c r="A31" s="65"/>
      <c r="B31" s="65"/>
      <c r="C31" s="65"/>
      <c r="D31" s="74">
        <v>3231</v>
      </c>
      <c r="E31" s="74" t="s">
        <v>1272</v>
      </c>
      <c r="F31" s="202">
        <f>'Rashodi po izvorima fin.'!F31+'Rashodi po izvorima fin.'!F95+'Rashodi po izvorima fin.'!F145+'Rashodi po izvorima fin.'!F212+'Rashodi po izvorima fin.'!F304+'Rashodi po izvorima fin.'!F379+'Rashodi po izvorima fin.'!F443+'Rashodi po izvorima fin.'!F514</f>
        <v>24458.839999999997</v>
      </c>
      <c r="G31" s="67">
        <f>'Rashodi po izvorima fin.'!G31+'Rashodi po izvorima fin.'!G95+'Rashodi po izvorima fin.'!G145+'Rashodi po izvorima fin.'!G212+'Rashodi po izvorima fin.'!G304+'Rashodi po izvorima fin.'!G379+'Rashodi po izvorima fin.'!G443+'Rashodi po izvorima fin.'!G514</f>
        <v>12250</v>
      </c>
      <c r="H31" s="67">
        <f>'Rashodi po izvorima fin.'!H31+'Rashodi po izvorima fin.'!H95+'Rashodi po izvorima fin.'!H145+'Rashodi po izvorima fin.'!H212+'Rashodi po izvorima fin.'!H304+'Rashodi po izvorima fin.'!H379+'Rashodi po izvorima fin.'!H443+'Rashodi po izvorima fin.'!H514</f>
        <v>13750</v>
      </c>
      <c r="I31" s="202">
        <f>'Rashodi po izvorima fin.'!I31+'Rashodi po izvorima fin.'!I95+'Rashodi po izvorima fin.'!I145+'Rashodi po izvorima fin.'!I212+'Rashodi po izvorima fin.'!I304+'Rashodi po izvorima fin.'!I379+'Rashodi po izvorima fin.'!I443+'Rashodi po izvorima fin.'!I514</f>
        <v>8013.9000000000005</v>
      </c>
      <c r="J31" s="225">
        <f t="shared" si="0"/>
        <v>32.764840850997032</v>
      </c>
      <c r="K31" s="225">
        <f t="shared" si="1"/>
        <v>58.282909090909094</v>
      </c>
    </row>
    <row r="32" spans="1:11" s="73" customFormat="1" ht="13.2">
      <c r="A32" s="65"/>
      <c r="B32" s="65"/>
      <c r="C32" s="65"/>
      <c r="D32" s="74">
        <v>3232</v>
      </c>
      <c r="E32" s="74" t="s">
        <v>1273</v>
      </c>
      <c r="F32" s="202">
        <f>'Rashodi po izvorima fin.'!F32+'Rashodi po izvorima fin.'!F96+'Rashodi po izvorima fin.'!F146+'Rashodi po izvorima fin.'!F213+'Rashodi po izvorima fin.'!F305+'Rashodi po izvorima fin.'!F380+'Rashodi po izvorima fin.'!F444+'Rashodi po izvorima fin.'!F515</f>
        <v>109714.04</v>
      </c>
      <c r="G32" s="67">
        <f>'Rashodi po izvorima fin.'!G32+'Rashodi po izvorima fin.'!G96+'Rashodi po izvorima fin.'!G146+'Rashodi po izvorima fin.'!G213+'Rashodi po izvorima fin.'!G305+'Rashodi po izvorima fin.'!G380+'Rashodi po izvorima fin.'!G444+'Rashodi po izvorima fin.'!G515</f>
        <v>218300</v>
      </c>
      <c r="H32" s="67">
        <f>'Rashodi po izvorima fin.'!H32+'Rashodi po izvorima fin.'!H96+'Rashodi po izvorima fin.'!H146+'Rashodi po izvorima fin.'!H213+'Rashodi po izvorima fin.'!H305+'Rashodi po izvorima fin.'!H380+'Rashodi po izvorima fin.'!H444+'Rashodi po izvorima fin.'!H515</f>
        <v>123000</v>
      </c>
      <c r="I32" s="202">
        <f>'Rashodi po izvorima fin.'!I32+'Rashodi po izvorima fin.'!I96+'Rashodi po izvorima fin.'!I146+'Rashodi po izvorima fin.'!I213+'Rashodi po izvorima fin.'!I305+'Rashodi po izvorima fin.'!I380+'Rashodi po izvorima fin.'!I444+'Rashodi po izvorima fin.'!I515</f>
        <v>65045.41</v>
      </c>
      <c r="J32" s="225">
        <f t="shared" si="0"/>
        <v>59.286313766223543</v>
      </c>
      <c r="K32" s="225">
        <f t="shared" si="1"/>
        <v>52.882447154471549</v>
      </c>
    </row>
    <row r="33" spans="1:11" s="73" customFormat="1" ht="13.2">
      <c r="A33" s="65"/>
      <c r="B33" s="65"/>
      <c r="C33" s="65"/>
      <c r="D33" s="74">
        <v>3233</v>
      </c>
      <c r="E33" s="74" t="s">
        <v>1274</v>
      </c>
      <c r="F33" s="202">
        <f>'Rashodi po izvorima fin.'!F33+'Rashodi po izvorima fin.'!F147+'Rashodi po izvorima fin.'!F214+'Rashodi po izvorima fin.'!F306+'Rashodi po izvorima fin.'!F381+'Rashodi po izvorima fin.'!F445+'Rashodi po izvorima fin.'!F97+'Rashodi po izvorima fin.'!F516</f>
        <v>34484.17</v>
      </c>
      <c r="G33" s="67">
        <f>'Rashodi po izvorima fin.'!G33+'Rashodi po izvorima fin.'!G147+'Rashodi po izvorima fin.'!G214+'Rashodi po izvorima fin.'!G306+'Rashodi po izvorima fin.'!G381+'Rashodi po izvorima fin.'!G445+'Rashodi po izvorima fin.'!G97+'Rashodi po izvorima fin.'!G516</f>
        <v>16000</v>
      </c>
      <c r="H33" s="67">
        <f>'Rashodi po izvorima fin.'!H33+'Rashodi po izvorima fin.'!H147+'Rashodi po izvorima fin.'!H214+'Rashodi po izvorima fin.'!H306+'Rashodi po izvorima fin.'!H381+'Rashodi po izvorima fin.'!H445+'Rashodi po izvorima fin.'!H97+'Rashodi po izvorima fin.'!H516</f>
        <v>22803</v>
      </c>
      <c r="I33" s="202">
        <f>'Rashodi po izvorima fin.'!I33+'Rashodi po izvorima fin.'!I147+'Rashodi po izvorima fin.'!I214+'Rashodi po izvorima fin.'!I306+'Rashodi po izvorima fin.'!I381+'Rashodi po izvorima fin.'!I445+'Rashodi po izvorima fin.'!I97+'Rashodi po izvorima fin.'!I516</f>
        <v>37501.950000000004</v>
      </c>
      <c r="J33" s="225">
        <f t="shared" si="0"/>
        <v>108.75120381322793</v>
      </c>
      <c r="K33" s="225">
        <f t="shared" si="1"/>
        <v>164.4605972898303</v>
      </c>
    </row>
    <row r="34" spans="1:11" s="73" customFormat="1" ht="13.2">
      <c r="A34" s="65"/>
      <c r="B34" s="65"/>
      <c r="C34" s="65"/>
      <c r="D34" s="74">
        <v>3234</v>
      </c>
      <c r="E34" s="74" t="s">
        <v>1275</v>
      </c>
      <c r="F34" s="202">
        <f>'Rashodi po izvorima fin.'!F34+'Rashodi po izvorima fin.'!F98+'Rashodi po izvorima fin.'!F148+'Rashodi po izvorima fin.'!F215+'Rashodi po izvorima fin.'!F307+'Rashodi po izvorima fin.'!F446+'Rashodi po izvorima fin.'!F308+'Rashodi po izvorima fin.'!F517</f>
        <v>36030.68</v>
      </c>
      <c r="G34" s="67">
        <f>'Rashodi po izvorima fin.'!G34+'Rashodi po izvorima fin.'!G98+'Rashodi po izvorima fin.'!G148+'Rashodi po izvorima fin.'!G215+'Rashodi po izvorima fin.'!G307+'Rashodi po izvorima fin.'!G446+'Rashodi po izvorima fin.'!G308+'Rashodi po izvorima fin.'!G517</f>
        <v>37000</v>
      </c>
      <c r="H34" s="67">
        <f>'Rashodi po izvorima fin.'!H34+'Rashodi po izvorima fin.'!H98+'Rashodi po izvorima fin.'!H148+'Rashodi po izvorima fin.'!H215+'Rashodi po izvorima fin.'!H307+'Rashodi po izvorima fin.'!H446+'Rashodi po izvorima fin.'!H308+'Rashodi po izvorima fin.'!H517</f>
        <v>27000</v>
      </c>
      <c r="I34" s="202">
        <f>'Rashodi po izvorima fin.'!I34+'Rashodi po izvorima fin.'!I98+'Rashodi po izvorima fin.'!I148+'Rashodi po izvorima fin.'!I215+'Rashodi po izvorima fin.'!I307+'Rashodi po izvorima fin.'!I446+'Rashodi po izvorima fin.'!I308+'Rashodi po izvorima fin.'!I517</f>
        <v>26954.15</v>
      </c>
      <c r="J34" s="225">
        <f t="shared" si="0"/>
        <v>74.808885094591616</v>
      </c>
      <c r="K34" s="225">
        <f t="shared" si="1"/>
        <v>99.830185185185201</v>
      </c>
    </row>
    <row r="35" spans="1:11" s="73" customFormat="1" ht="13.2">
      <c r="A35" s="65"/>
      <c r="B35" s="65"/>
      <c r="C35" s="65"/>
      <c r="D35" s="74">
        <v>3235</v>
      </c>
      <c r="E35" s="74" t="s">
        <v>1276</v>
      </c>
      <c r="F35" s="202">
        <f>'Rashodi po izvorima fin.'!F35+'Rashodi po izvorima fin.'!F99+'Rashodi po izvorima fin.'!F149+'Rashodi po izvorima fin.'!F216+'Rashodi po izvorima fin.'!F309+'Rashodi po izvorima fin.'!F382+'Rashodi po izvorima fin.'!F447+'Rashodi po izvorima fin.'!F518</f>
        <v>133830.59999999998</v>
      </c>
      <c r="G35" s="67">
        <f>'Rashodi po izvorima fin.'!G35+'Rashodi po izvorima fin.'!G99+'Rashodi po izvorima fin.'!G149+'Rashodi po izvorima fin.'!G216+'Rashodi po izvorima fin.'!G309+'Rashodi po izvorima fin.'!G382+'Rashodi po izvorima fin.'!G447+'Rashodi po izvorima fin.'!G518</f>
        <v>43208</v>
      </c>
      <c r="H35" s="67">
        <f>'Rashodi po izvorima fin.'!H35+'Rashodi po izvorima fin.'!H99+'Rashodi po izvorima fin.'!H149+'Rashodi po izvorima fin.'!H216+'Rashodi po izvorima fin.'!H309+'Rashodi po izvorima fin.'!H382+'Rashodi po izvorima fin.'!H447+'Rashodi po izvorima fin.'!H518</f>
        <v>125260</v>
      </c>
      <c r="I35" s="202">
        <f>'Rashodi po izvorima fin.'!I35+'Rashodi po izvorima fin.'!I99+'Rashodi po izvorima fin.'!I149+'Rashodi po izvorima fin.'!I216+'Rashodi po izvorima fin.'!I309+'Rashodi po izvorima fin.'!I382+'Rashodi po izvorima fin.'!I447+'Rashodi po izvorima fin.'!I518</f>
        <v>141572.71999999997</v>
      </c>
      <c r="J35" s="225">
        <f t="shared" si="0"/>
        <v>105.78501478735059</v>
      </c>
      <c r="K35" s="225">
        <f t="shared" si="1"/>
        <v>113.02308797700779</v>
      </c>
    </row>
    <row r="36" spans="1:11" s="73" customFormat="1" ht="13.2">
      <c r="A36" s="65"/>
      <c r="B36" s="65"/>
      <c r="C36" s="65"/>
      <c r="D36" s="74">
        <v>3236</v>
      </c>
      <c r="E36" s="74" t="s">
        <v>1277</v>
      </c>
      <c r="F36" s="202">
        <f>'Rashodi po izvorima fin.'!F36+'Rashodi po izvorima fin.'!F217+'Rashodi po izvorima fin.'!F150+'Rashodi po izvorima fin.'!F310</f>
        <v>6810.15</v>
      </c>
      <c r="G36" s="67">
        <f>'Rashodi po izvorima fin.'!G36+'Rashodi po izvorima fin.'!G217+'Rashodi po izvorima fin.'!G150+'Rashodi po izvorima fin.'!G310</f>
        <v>10104</v>
      </c>
      <c r="H36" s="67">
        <f>'Rashodi po izvorima fin.'!H36+'Rashodi po izvorima fin.'!H217+'Rashodi po izvorima fin.'!H150+'Rashodi po izvorima fin.'!H310</f>
        <v>6980</v>
      </c>
      <c r="I36" s="202">
        <f>'Rashodi po izvorima fin.'!I36+'Rashodi po izvorima fin.'!I217+'Rashodi po izvorima fin.'!I150+'Rashodi po izvorima fin.'!I310</f>
        <v>8228.61</v>
      </c>
      <c r="J36" s="225">
        <f t="shared" si="0"/>
        <v>120.82861610977733</v>
      </c>
      <c r="K36" s="225">
        <f t="shared" si="1"/>
        <v>117.88839541547279</v>
      </c>
    </row>
    <row r="37" spans="1:11" s="73" customFormat="1" ht="13.2">
      <c r="A37" s="65"/>
      <c r="B37" s="65"/>
      <c r="C37" s="65"/>
      <c r="D37" s="74">
        <v>3237</v>
      </c>
      <c r="E37" s="74" t="s">
        <v>1278</v>
      </c>
      <c r="F37" s="202">
        <f>'Rashodi po izvorima fin.'!F37+'Rashodi po izvorima fin.'!F100+'Rashodi po izvorima fin.'!F151+'Rashodi po izvorima fin.'!F218+'Rashodi po izvorima fin.'!F311+'Rashodi po izvorima fin.'!F383+'Rashodi po izvorima fin.'!F448+'Rashodi po izvorima fin.'!F519+'Rashodi po izvorima fin.'!F489</f>
        <v>545948.42000000004</v>
      </c>
      <c r="G37" s="202">
        <f>'Rashodi po izvorima fin.'!G37+'Rashodi po izvorima fin.'!G100+'Rashodi po izvorima fin.'!G151+'Rashodi po izvorima fin.'!G218+'Rashodi po izvorima fin.'!G311+'Rashodi po izvorima fin.'!G383+'Rashodi po izvorima fin.'!G448+'Rashodi po izvorima fin.'!G519+'Rashodi po izvorima fin.'!G489</f>
        <v>511570</v>
      </c>
      <c r="H37" s="202">
        <f>'Rashodi po izvorima fin.'!H37+'Rashodi po izvorima fin.'!H100+'Rashodi po izvorima fin.'!H151+'Rashodi po izvorima fin.'!H218+'Rashodi po izvorima fin.'!H311+'Rashodi po izvorima fin.'!H383+'Rashodi po izvorima fin.'!H448+'Rashodi po izvorima fin.'!H519+'Rashodi po izvorima fin.'!H489</f>
        <v>507480</v>
      </c>
      <c r="I37" s="202">
        <f>'Rashodi po izvorima fin.'!I37+'Rashodi po izvorima fin.'!I100+'Rashodi po izvorima fin.'!I151+'Rashodi po izvorima fin.'!I218+'Rashodi po izvorima fin.'!I311+'Rashodi po izvorima fin.'!I383+'Rashodi po izvorima fin.'!I448+'Rashodi po izvorima fin.'!I519+'Rashodi po izvorima fin.'!I489</f>
        <v>528082.84000000008</v>
      </c>
      <c r="J37" s="225">
        <f t="shared" si="0"/>
        <v>96.727606611628261</v>
      </c>
      <c r="K37" s="225">
        <f t="shared" si="1"/>
        <v>104.05983289981873</v>
      </c>
    </row>
    <row r="38" spans="1:11" s="73" customFormat="1" ht="13.2">
      <c r="A38" s="65"/>
      <c r="B38" s="65"/>
      <c r="C38" s="65"/>
      <c r="D38" s="74">
        <v>3238</v>
      </c>
      <c r="E38" s="74" t="s">
        <v>1279</v>
      </c>
      <c r="F38" s="202">
        <f>'Rashodi po izvorima fin.'!F38+'Rashodi po izvorima fin.'!F152+'Rashodi po izvorima fin.'!F219+'Rashodi po izvorima fin.'!F101+'Rashodi po izvorima fin.'!F449+'Rashodi po izvorima fin.'!F520+'Rashodi po izvorima fin.'!F312+'Rashodi po izvorima fin.'!F384</f>
        <v>21892.25</v>
      </c>
      <c r="G38" s="67">
        <f>'Rashodi po izvorima fin.'!G38+'Rashodi po izvorima fin.'!G152+'Rashodi po izvorima fin.'!G219+'Rashodi po izvorima fin.'!G101+'Rashodi po izvorima fin.'!G449+'Rashodi po izvorima fin.'!G520+'Rashodi po izvorima fin.'!G312+'Rashodi po izvorima fin.'!G384</f>
        <v>21270</v>
      </c>
      <c r="H38" s="67">
        <f>'Rashodi po izvorima fin.'!H38+'Rashodi po izvorima fin.'!H152+'Rashodi po izvorima fin.'!H219+'Rashodi po izvorima fin.'!H101+'Rashodi po izvorima fin.'!H449+'Rashodi po izvorima fin.'!H520+'Rashodi po izvorima fin.'!H312+'Rashodi po izvorima fin.'!H384</f>
        <v>60300</v>
      </c>
      <c r="I38" s="202">
        <f>'Rashodi po izvorima fin.'!I38+'Rashodi po izvorima fin.'!I152+'Rashodi po izvorima fin.'!I219+'Rashodi po izvorima fin.'!I101+'Rashodi po izvorima fin.'!I449+'Rashodi po izvorima fin.'!I520+'Rashodi po izvorima fin.'!I312+'Rashodi po izvorima fin.'!I384</f>
        <v>52384.869999999995</v>
      </c>
      <c r="J38" s="225">
        <f t="shared" si="0"/>
        <v>239.28499811577154</v>
      </c>
      <c r="K38" s="225">
        <f t="shared" si="1"/>
        <v>86.873747927031502</v>
      </c>
    </row>
    <row r="39" spans="1:11" s="73" customFormat="1" ht="13.2">
      <c r="A39" s="65"/>
      <c r="B39" s="65"/>
      <c r="C39" s="65"/>
      <c r="D39" s="74">
        <v>3239</v>
      </c>
      <c r="E39" s="74" t="s">
        <v>1280</v>
      </c>
      <c r="F39" s="202">
        <f>'Rashodi po izvorima fin.'!F39+'Rashodi po izvorima fin.'!F153+'Rashodi po izvorima fin.'!F220+'Rashodi po izvorima fin.'!F313+'Rashodi po izvorima fin.'!F385+'Rashodi po izvorima fin.'!F521+'Rashodi po izvorima fin.'!F102+'Rashodi po izvorima fin.'!F450</f>
        <v>16086.35</v>
      </c>
      <c r="G39" s="67">
        <f>'Rashodi po izvorima fin.'!G39+'Rashodi po izvorima fin.'!G153+'Rashodi po izvorima fin.'!G220+'Rashodi po izvorima fin.'!G313+'Rashodi po izvorima fin.'!G385+'Rashodi po izvorima fin.'!G521+'Rashodi po izvorima fin.'!G102+'Rashodi po izvorima fin.'!G450</f>
        <v>50962</v>
      </c>
      <c r="H39" s="67">
        <f>'Rashodi po izvorima fin.'!H39+'Rashodi po izvorima fin.'!H153+'Rashodi po izvorima fin.'!H220+'Rashodi po izvorima fin.'!H313+'Rashodi po izvorima fin.'!H385+'Rashodi po izvorima fin.'!H521+'Rashodi po izvorima fin.'!H102+'Rashodi po izvorima fin.'!H450</f>
        <v>88000</v>
      </c>
      <c r="I39" s="202">
        <f>'Rashodi po izvorima fin.'!I39+'Rashodi po izvorima fin.'!I153+'Rashodi po izvorima fin.'!I220+'Rashodi po izvorima fin.'!I313+'Rashodi po izvorima fin.'!I385+'Rashodi po izvorima fin.'!I521+'Rashodi po izvorima fin.'!I102+'Rashodi po izvorima fin.'!I450</f>
        <v>51165.73</v>
      </c>
      <c r="J39" s="225">
        <f t="shared" si="0"/>
        <v>318.06923261025656</v>
      </c>
      <c r="K39" s="225">
        <f t="shared" si="1"/>
        <v>58.142875000000004</v>
      </c>
    </row>
    <row r="40" spans="1:11" s="73" customFormat="1" ht="13.2">
      <c r="A40" s="65"/>
      <c r="B40" s="65"/>
      <c r="C40" s="87">
        <v>324</v>
      </c>
      <c r="D40" s="41"/>
      <c r="E40" s="41" t="s">
        <v>1348</v>
      </c>
      <c r="F40" s="49">
        <f>F41</f>
        <v>12996.11</v>
      </c>
      <c r="G40" s="67">
        <f>G41</f>
        <v>12597</v>
      </c>
      <c r="H40" s="67">
        <f>H41</f>
        <v>12000</v>
      </c>
      <c r="I40" s="49">
        <f>I41</f>
        <v>8430.36</v>
      </c>
      <c r="J40" s="48">
        <f t="shared" si="0"/>
        <v>64.86833367830836</v>
      </c>
      <c r="K40" s="48">
        <f t="shared" si="1"/>
        <v>70.253000000000014</v>
      </c>
    </row>
    <row r="41" spans="1:11" s="73" customFormat="1" ht="13.2">
      <c r="A41" s="65"/>
      <c r="B41" s="65"/>
      <c r="C41" s="65"/>
      <c r="D41" s="74">
        <v>3241</v>
      </c>
      <c r="E41" s="74" t="s">
        <v>1348</v>
      </c>
      <c r="F41" s="202">
        <f>'Rashodi po izvorima fin.'!F41+'Rashodi po izvorima fin.'!F155+'Rashodi po izvorima fin.'!F222+'Rashodi po izvorima fin.'!F387+'Rashodi po izvorima fin.'!F315+'Rashodi po izvorima fin.'!F523</f>
        <v>12996.11</v>
      </c>
      <c r="G41" s="67">
        <f>'Rashodi po izvorima fin.'!G41+'Rashodi po izvorima fin.'!G155+'Rashodi po izvorima fin.'!G222+'Rashodi po izvorima fin.'!G387+'Rashodi po izvorima fin.'!G315+'Rashodi po izvorima fin.'!G523</f>
        <v>12597</v>
      </c>
      <c r="H41" s="67">
        <f>'Rashodi po izvorima fin.'!H41+'Rashodi po izvorima fin.'!H155+'Rashodi po izvorima fin.'!H222+'Rashodi po izvorima fin.'!H387+'Rashodi po izvorima fin.'!H315+'Rashodi po izvorima fin.'!H523</f>
        <v>12000</v>
      </c>
      <c r="I41" s="202">
        <f>'Rashodi po izvorima fin.'!I41+'Rashodi po izvorima fin.'!I155+'Rashodi po izvorima fin.'!I222+'Rashodi po izvorima fin.'!I387+'Rashodi po izvorima fin.'!I315+'Rashodi po izvorima fin.'!I523</f>
        <v>8430.36</v>
      </c>
      <c r="J41" s="225">
        <f t="shared" si="0"/>
        <v>64.86833367830836</v>
      </c>
      <c r="K41" s="225">
        <f t="shared" si="1"/>
        <v>70.253000000000014</v>
      </c>
    </row>
    <row r="42" spans="1:11" s="73" customFormat="1" ht="13.2">
      <c r="A42" s="65"/>
      <c r="B42" s="65"/>
      <c r="C42" s="87">
        <v>329</v>
      </c>
      <c r="D42" s="41"/>
      <c r="E42" s="41" t="s">
        <v>1285</v>
      </c>
      <c r="F42" s="49">
        <f>SUM(F43:F48)</f>
        <v>100239.78</v>
      </c>
      <c r="G42" s="67">
        <f>SUM(G43:G48)</f>
        <v>94405</v>
      </c>
      <c r="H42" s="67">
        <f>SUM(H43:H48)</f>
        <v>157593</v>
      </c>
      <c r="I42" s="49">
        <f>SUM(I43:I48)</f>
        <v>99468.69</v>
      </c>
      <c r="J42" s="48">
        <f t="shared" si="0"/>
        <v>99.230754496867419</v>
      </c>
      <c r="K42" s="48">
        <f t="shared" si="1"/>
        <v>63.117454455464397</v>
      </c>
    </row>
    <row r="43" spans="1:11" s="73" customFormat="1" ht="13.2">
      <c r="A43" s="65"/>
      <c r="B43" s="65"/>
      <c r="C43" s="65"/>
      <c r="D43" s="74">
        <v>3292</v>
      </c>
      <c r="E43" s="74" t="s">
        <v>1281</v>
      </c>
      <c r="F43" s="202">
        <f>'Rashodi po izvorima fin.'!F43+'Rashodi po izvorima fin.'!F157+'Rashodi po izvorima fin.'!F224+'Rashodi po izvorima fin.'!F317</f>
        <v>6043.92</v>
      </c>
      <c r="G43" s="67">
        <f>'Rashodi po izvorima fin.'!G43+'Rashodi po izvorima fin.'!G157+'Rashodi po izvorima fin.'!G224+'Rashodi po izvorima fin.'!G317</f>
        <v>9000</v>
      </c>
      <c r="H43" s="67">
        <f>'Rashodi po izvorima fin.'!H43+'Rashodi po izvorima fin.'!H157+'Rashodi po izvorima fin.'!H224+'Rashodi po izvorima fin.'!H317</f>
        <v>6711</v>
      </c>
      <c r="I43" s="202">
        <f>'Rashodi po izvorima fin.'!I43+'Rashodi po izvorima fin.'!I157+'Rashodi po izvorima fin.'!I224+'Rashodi po izvorima fin.'!I317</f>
        <v>5031.9699999999993</v>
      </c>
      <c r="J43" s="225">
        <f t="shared" si="0"/>
        <v>83.256727421938066</v>
      </c>
      <c r="K43" s="225">
        <f t="shared" si="1"/>
        <v>74.980926836537023</v>
      </c>
    </row>
    <row r="44" spans="1:11" s="73" customFormat="1" ht="13.2">
      <c r="A44" s="65"/>
      <c r="B44" s="65"/>
      <c r="C44" s="65"/>
      <c r="D44" s="74">
        <v>3293</v>
      </c>
      <c r="E44" s="74" t="s">
        <v>1297</v>
      </c>
      <c r="F44" s="202">
        <f>'Rashodi po izvorima fin.'!F44+'Rashodi po izvorima fin.'!F158+'Rashodi po izvorima fin.'!F225+'Rashodi po izvorima fin.'!F318+'Rashodi po izvorima fin.'!F389+'Rashodi po izvorima fin.'!F452+'Rashodi po izvorima fin.'!F525+'Rashodi po izvorima fin.'!F104</f>
        <v>39829.199999999997</v>
      </c>
      <c r="G44" s="67">
        <f>'Rashodi po izvorima fin.'!G44+'Rashodi po izvorima fin.'!G158+'Rashodi po izvorima fin.'!G225+'Rashodi po izvorima fin.'!G318+'Rashodi po izvorima fin.'!G389+'Rashodi po izvorima fin.'!G452+'Rashodi po izvorima fin.'!G525+'Rashodi po izvorima fin.'!G104</f>
        <v>32019</v>
      </c>
      <c r="H44" s="67">
        <f>'Rashodi po izvorima fin.'!H44+'Rashodi po izvorima fin.'!H158+'Rashodi po izvorima fin.'!H225+'Rashodi po izvorima fin.'!H318+'Rashodi po izvorima fin.'!H389+'Rashodi po izvorima fin.'!H452+'Rashodi po izvorima fin.'!H525+'Rashodi po izvorima fin.'!H104</f>
        <v>76900</v>
      </c>
      <c r="I44" s="202">
        <f>'Rashodi po izvorima fin.'!I44+'Rashodi po izvorima fin.'!I158+'Rashodi po izvorima fin.'!I225+'Rashodi po izvorima fin.'!I318+'Rashodi po izvorima fin.'!I389+'Rashodi po izvorima fin.'!I452+'Rashodi po izvorima fin.'!I525+'Rashodi po izvorima fin.'!I104</f>
        <v>57688.58</v>
      </c>
      <c r="J44" s="225">
        <f t="shared" si="0"/>
        <v>144.83991644321253</v>
      </c>
      <c r="K44" s="225">
        <f t="shared" si="1"/>
        <v>75.017659297789336</v>
      </c>
    </row>
    <row r="45" spans="1:11" s="73" customFormat="1" ht="13.2">
      <c r="A45" s="65"/>
      <c r="B45" s="65"/>
      <c r="C45" s="65"/>
      <c r="D45" s="74">
        <v>3294</v>
      </c>
      <c r="E45" s="74" t="s">
        <v>1283</v>
      </c>
      <c r="F45" s="202">
        <f>'Rashodi po izvorima fin.'!F45+'Rashodi po izvorima fin.'!F159+'Rashodi po izvorima fin.'!F226+'Rashodi po izvorima fin.'!F390+'Rashodi po izvorima fin.'!F526+'Rashodi po izvorima fin.'!F319</f>
        <v>17276.43</v>
      </c>
      <c r="G45" s="67">
        <f>'Rashodi po izvorima fin.'!G45+'Rashodi po izvorima fin.'!G159+'Rashodi po izvorima fin.'!G226+'Rashodi po izvorima fin.'!G390+'Rashodi po izvorima fin.'!G526+'Rashodi po izvorima fin.'!G319</f>
        <v>7000</v>
      </c>
      <c r="H45" s="67">
        <f>'Rashodi po izvorima fin.'!H45+'Rashodi po izvorima fin.'!H159+'Rashodi po izvorima fin.'!H226+'Rashodi po izvorima fin.'!H390+'Rashodi po izvorima fin.'!H526+'Rashodi po izvorima fin.'!H319</f>
        <v>7000</v>
      </c>
      <c r="I45" s="202">
        <f>'Rashodi po izvorima fin.'!I45+'Rashodi po izvorima fin.'!I159+'Rashodi po izvorima fin.'!I226+'Rashodi po izvorima fin.'!I390+'Rashodi po izvorima fin.'!I526+'Rashodi po izvorima fin.'!I319</f>
        <v>3304.44</v>
      </c>
      <c r="J45" s="225">
        <f t="shared" si="0"/>
        <v>19.126868224511661</v>
      </c>
      <c r="K45" s="225">
        <f t="shared" si="1"/>
        <v>47.20628571428572</v>
      </c>
    </row>
    <row r="46" spans="1:11" s="73" customFormat="1" ht="13.2">
      <c r="A46" s="65"/>
      <c r="B46" s="65"/>
      <c r="C46" s="65"/>
      <c r="D46" s="74">
        <v>3295</v>
      </c>
      <c r="E46" s="74" t="s">
        <v>1284</v>
      </c>
      <c r="F46" s="202">
        <f>'Rashodi po izvorima fin.'!F46+'Rashodi po izvorima fin.'!F160+'Rashodi po izvorima fin.'!F227+'Rashodi po izvorima fin.'!F320+'Rashodi po izvorima fin.'!F391+'Rashodi po izvorima fin.'!F527</f>
        <v>10226.169999999998</v>
      </c>
      <c r="G46" s="67">
        <f>'Rashodi po izvorima fin.'!G46+'Rashodi po izvorima fin.'!G160+'Rashodi po izvorima fin.'!G227+'Rashodi po izvorima fin.'!G320+'Rashodi po izvorima fin.'!G391+'Rashodi po izvorima fin.'!G527</f>
        <v>11598</v>
      </c>
      <c r="H46" s="67">
        <f>'Rashodi po izvorima fin.'!H46+'Rashodi po izvorima fin.'!H160+'Rashodi po izvorima fin.'!H227+'Rashodi po izvorima fin.'!H320+'Rashodi po izvorima fin.'!H391+'Rashodi po izvorima fin.'!H527</f>
        <v>11184</v>
      </c>
      <c r="I46" s="202">
        <f>'Rashodi po izvorima fin.'!I46+'Rashodi po izvorima fin.'!I160+'Rashodi po izvorima fin.'!I227+'Rashodi po izvorima fin.'!I320+'Rashodi po izvorima fin.'!I391+'Rashodi po izvorima fin.'!I527</f>
        <v>10159.039999999999</v>
      </c>
      <c r="J46" s="225">
        <f t="shared" si="0"/>
        <v>99.343546997556274</v>
      </c>
      <c r="K46" s="225">
        <f t="shared" si="1"/>
        <v>90.835479256080106</v>
      </c>
    </row>
    <row r="47" spans="1:11" s="73" customFormat="1" ht="13.2">
      <c r="A47" s="65"/>
      <c r="B47" s="65"/>
      <c r="C47" s="65"/>
      <c r="D47" s="74">
        <v>3296</v>
      </c>
      <c r="E47" s="74" t="s">
        <v>1422</v>
      </c>
      <c r="F47" s="202">
        <f>'Rashodi po izvorima fin.'!F228+'Rashodi po izvorima fin.'!F47+'Rashodi po izvorima fin.'!F321</f>
        <v>1918.08</v>
      </c>
      <c r="G47" s="67">
        <f>'Rashodi po izvorima fin.'!G228+'Rashodi po izvorima fin.'!G47+'Rashodi po izvorima fin.'!G321</f>
        <v>1400</v>
      </c>
      <c r="H47" s="67">
        <f>'Rashodi po izvorima fin.'!H228+'Rashodi po izvorima fin.'!H47+'Rashodi po izvorima fin.'!H321</f>
        <v>4091</v>
      </c>
      <c r="I47" s="202">
        <f>'Rashodi po izvorima fin.'!I228+'Rashodi po izvorima fin.'!I47+'Rashodi po izvorima fin.'!I321</f>
        <v>1090.99</v>
      </c>
      <c r="J47" s="225">
        <f t="shared" si="0"/>
        <v>56.879275108441774</v>
      </c>
      <c r="K47" s="225">
        <f t="shared" si="1"/>
        <v>26.668051821070645</v>
      </c>
    </row>
    <row r="48" spans="1:11" s="73" customFormat="1" ht="13.2">
      <c r="A48" s="65"/>
      <c r="B48" s="65"/>
      <c r="C48" s="65"/>
      <c r="D48" s="74">
        <v>3299</v>
      </c>
      <c r="E48" s="74" t="s">
        <v>1285</v>
      </c>
      <c r="F48" s="202">
        <f>'Rashodi po izvorima fin.'!F48+'Rashodi po izvorima fin.'!F161+'Rashodi po izvorima fin.'!F229+'Rashodi po izvorima fin.'!F392+'Rashodi po izvorima fin.'!F528+'Rashodi po izvorima fin.'!F322</f>
        <v>24945.98</v>
      </c>
      <c r="G48" s="67">
        <f>'Rashodi po izvorima fin.'!G48+'Rashodi po izvorima fin.'!G161+'Rashodi po izvorima fin.'!G229+'Rashodi po izvorima fin.'!G392+'Rashodi po izvorima fin.'!G528+'Rashodi po izvorima fin.'!G322</f>
        <v>33388</v>
      </c>
      <c r="H48" s="67">
        <f>'Rashodi po izvorima fin.'!H48+'Rashodi po izvorima fin.'!H161+'Rashodi po izvorima fin.'!H229+'Rashodi po izvorima fin.'!H392+'Rashodi po izvorima fin.'!H528+'Rashodi po izvorima fin.'!H322</f>
        <v>51707</v>
      </c>
      <c r="I48" s="202">
        <f>'Rashodi po izvorima fin.'!I48+'Rashodi po izvorima fin.'!I161+'Rashodi po izvorima fin.'!I229+'Rashodi po izvorima fin.'!I392+'Rashodi po izvorima fin.'!I528+'Rashodi po izvorima fin.'!I322</f>
        <v>22193.670000000006</v>
      </c>
      <c r="J48" s="225">
        <f t="shared" si="0"/>
        <v>88.966919720131287</v>
      </c>
      <c r="K48" s="225">
        <f t="shared" si="1"/>
        <v>42.921983483860998</v>
      </c>
    </row>
    <row r="49" spans="1:11" s="73" customFormat="1" ht="13.2">
      <c r="A49" s="65"/>
      <c r="B49" s="87">
        <v>34</v>
      </c>
      <c r="C49" s="65"/>
      <c r="D49" s="41"/>
      <c r="E49" s="41" t="s">
        <v>1341</v>
      </c>
      <c r="F49" s="49">
        <f>F50</f>
        <v>7667.17</v>
      </c>
      <c r="G49" s="64">
        <f>G50</f>
        <v>7640</v>
      </c>
      <c r="H49" s="64">
        <f>H50</f>
        <v>4700</v>
      </c>
      <c r="I49" s="49">
        <f>I50</f>
        <v>7434.26</v>
      </c>
      <c r="J49" s="48">
        <f t="shared" si="0"/>
        <v>96.962242913617416</v>
      </c>
      <c r="K49" s="48">
        <f t="shared" si="1"/>
        <v>158.17574468085107</v>
      </c>
    </row>
    <row r="50" spans="1:11" s="73" customFormat="1" ht="13.2">
      <c r="A50" s="65"/>
      <c r="B50" s="65"/>
      <c r="C50" s="87">
        <v>343</v>
      </c>
      <c r="D50" s="41"/>
      <c r="E50" s="41" t="s">
        <v>1342</v>
      </c>
      <c r="F50" s="49">
        <f>SUM(F51:F54)</f>
        <v>7667.17</v>
      </c>
      <c r="G50" s="67">
        <f>SUM(G51:G54)</f>
        <v>7640</v>
      </c>
      <c r="H50" s="67">
        <f>SUM(H51:H54)</f>
        <v>4700</v>
      </c>
      <c r="I50" s="49">
        <f>SUM(I51:I54)</f>
        <v>7434.26</v>
      </c>
      <c r="J50" s="48">
        <f t="shared" si="0"/>
        <v>96.962242913617416</v>
      </c>
      <c r="K50" s="48">
        <f t="shared" si="1"/>
        <v>158.17574468085107</v>
      </c>
    </row>
    <row r="51" spans="1:11" s="73" customFormat="1" ht="13.2">
      <c r="A51" s="65"/>
      <c r="B51" s="65"/>
      <c r="C51" s="65"/>
      <c r="D51" s="74">
        <v>3431</v>
      </c>
      <c r="E51" s="74" t="s">
        <v>1286</v>
      </c>
      <c r="F51" s="202">
        <f>'Rashodi po izvorima fin.'!F51+'Rashodi po izvorima fin.'!F164+'Rashodi po izvorima fin.'!F232+'Rashodi po izvorima fin.'!F395+'Rashodi po izvorima fin.'!F325</f>
        <v>4841.6499999999996</v>
      </c>
      <c r="G51" s="67">
        <f>'Rashodi po izvorima fin.'!G51+'Rashodi po izvorima fin.'!G164+'Rashodi po izvorima fin.'!G232+'Rashodi po izvorima fin.'!G395+'Rashodi po izvorima fin.'!G325</f>
        <v>5700</v>
      </c>
      <c r="H51" s="67">
        <f>'Rashodi po izvorima fin.'!H51+'Rashodi po izvorima fin.'!H164+'Rashodi po izvorima fin.'!H232+'Rashodi po izvorima fin.'!H395+'Rashodi po izvorima fin.'!H325</f>
        <v>4100</v>
      </c>
      <c r="I51" s="202">
        <f>'Rashodi po izvorima fin.'!I51+'Rashodi po izvorima fin.'!I164+'Rashodi po izvorima fin.'!I232+'Rashodi po izvorima fin.'!I395+'Rashodi po izvorima fin.'!I325</f>
        <v>5538.21</v>
      </c>
      <c r="J51" s="225">
        <f t="shared" si="0"/>
        <v>114.38683093573472</v>
      </c>
      <c r="K51" s="225">
        <f t="shared" si="1"/>
        <v>135.07829268292684</v>
      </c>
    </row>
    <row r="52" spans="1:11" s="73" customFormat="1" ht="17.25" customHeight="1">
      <c r="A52" s="65"/>
      <c r="B52" s="65"/>
      <c r="C52" s="65"/>
      <c r="D52" s="74">
        <v>3432</v>
      </c>
      <c r="E52" s="74" t="s">
        <v>1298</v>
      </c>
      <c r="F52" s="202">
        <f>'Rashodi po izvorima fin.'!F52+'Rashodi po izvorima fin.'!F165+'Rashodi po izvorima fin.'!F233+'Rashodi po izvorima fin.'!F326+'Rashodi po izvorima fin.'!F396</f>
        <v>780.1</v>
      </c>
      <c r="G52" s="67">
        <f>'Rashodi po izvorima fin.'!G52+'Rashodi po izvorima fin.'!G165+'Rashodi po izvorima fin.'!G233+'Rashodi po izvorima fin.'!G326+'Rashodi po izvorima fin.'!G396</f>
        <v>0</v>
      </c>
      <c r="H52" s="67">
        <f>'Rashodi po izvorima fin.'!H52+'Rashodi po izvorima fin.'!H165+'Rashodi po izvorima fin.'!H233+'Rashodi po izvorima fin.'!H326+'Rashodi po izvorima fin.'!H396</f>
        <v>0</v>
      </c>
      <c r="I52" s="202">
        <f>'Rashodi po izvorima fin.'!I52+'Rashodi po izvorima fin.'!I165+'Rashodi po izvorima fin.'!I233+'Rashodi po izvorima fin.'!I326+'Rashodi po izvorima fin.'!I396</f>
        <v>1294.33</v>
      </c>
      <c r="J52" s="225">
        <f t="shared" si="0"/>
        <v>165.9184719907704</v>
      </c>
      <c r="K52" s="225" t="e">
        <f t="shared" si="1"/>
        <v>#DIV/0!</v>
      </c>
    </row>
    <row r="53" spans="1:11" s="73" customFormat="1" ht="13.2">
      <c r="A53" s="65"/>
      <c r="B53" s="65"/>
      <c r="C53" s="65"/>
      <c r="D53" s="74">
        <v>3433</v>
      </c>
      <c r="E53" s="74" t="s">
        <v>1406</v>
      </c>
      <c r="F53" s="202">
        <f>'Rashodi po izvorima fin.'!F53+'Rashodi po izvorima fin.'!F166+'Rashodi po izvorima fin.'!F234+'Rashodi po izvorima fin.'!F327</f>
        <v>2045.4199999999998</v>
      </c>
      <c r="G53" s="67">
        <f>'Rashodi po izvorima fin.'!G53+'Rashodi po izvorima fin.'!G166+'Rashodi po izvorima fin.'!G234+'Rashodi po izvorima fin.'!G327</f>
        <v>1940</v>
      </c>
      <c r="H53" s="67">
        <f>'Rashodi po izvorima fin.'!H53+'Rashodi po izvorima fin.'!H166+'Rashodi po izvorima fin.'!H234+'Rashodi po izvorima fin.'!H327</f>
        <v>600</v>
      </c>
      <c r="I53" s="202">
        <f>'Rashodi po izvorima fin.'!I53+'Rashodi po izvorima fin.'!I166+'Rashodi po izvorima fin.'!I234+'Rashodi po izvorima fin.'!I327</f>
        <v>601.72</v>
      </c>
      <c r="J53" s="225">
        <f t="shared" si="0"/>
        <v>29.417919058188541</v>
      </c>
      <c r="K53" s="225">
        <f t="shared" si="1"/>
        <v>100.28666666666668</v>
      </c>
    </row>
    <row r="54" spans="1:11" s="73" customFormat="1" ht="13.2" hidden="1">
      <c r="A54" s="65"/>
      <c r="B54" s="65"/>
      <c r="C54" s="65"/>
      <c r="D54" s="74">
        <v>3434</v>
      </c>
      <c r="E54" s="74" t="s">
        <v>1299</v>
      </c>
      <c r="F54" s="202">
        <f>'Rashodi po izvorima fin.'!F167+'Rashodi po izvorima fin.'!F235</f>
        <v>0</v>
      </c>
      <c r="G54" s="203">
        <f>'Rashodi po izvorima fin.'!G167+'Rashodi po izvorima fin.'!G235</f>
        <v>0</v>
      </c>
      <c r="H54" s="203">
        <f>'Rashodi po izvorima fin.'!H167+'Rashodi po izvorima fin.'!H235</f>
        <v>0</v>
      </c>
      <c r="I54" s="202">
        <f>'Rashodi po izvorima fin.'!I167+'Rashodi po izvorima fin.'!I235</f>
        <v>0</v>
      </c>
      <c r="J54" s="225" t="e">
        <f t="shared" si="0"/>
        <v>#DIV/0!</v>
      </c>
      <c r="K54" s="225" t="e">
        <f t="shared" si="1"/>
        <v>#DIV/0!</v>
      </c>
    </row>
    <row r="55" spans="1:11" s="75" customFormat="1" ht="13.2">
      <c r="A55" s="87"/>
      <c r="B55" s="87">
        <v>35</v>
      </c>
      <c r="C55" s="87"/>
      <c r="D55" s="41"/>
      <c r="E55" s="41" t="s">
        <v>1527</v>
      </c>
      <c r="F55" s="49">
        <f t="shared" ref="F55:I56" si="2">F56</f>
        <v>11921.25</v>
      </c>
      <c r="G55" s="64">
        <f t="shared" si="2"/>
        <v>0</v>
      </c>
      <c r="H55" s="64">
        <f t="shared" si="2"/>
        <v>0</v>
      </c>
      <c r="I55" s="49">
        <f t="shared" si="2"/>
        <v>114914.31</v>
      </c>
      <c r="J55" s="48">
        <f t="shared" si="0"/>
        <v>963.94513998112609</v>
      </c>
      <c r="K55" s="48" t="e">
        <f t="shared" si="1"/>
        <v>#DIV/0!</v>
      </c>
    </row>
    <row r="56" spans="1:11" s="75" customFormat="1" ht="13.2">
      <c r="A56" s="87"/>
      <c r="B56" s="87"/>
      <c r="C56" s="87">
        <v>353</v>
      </c>
      <c r="D56" s="41"/>
      <c r="E56" s="41" t="s">
        <v>1527</v>
      </c>
      <c r="F56" s="49">
        <f t="shared" si="2"/>
        <v>11921.25</v>
      </c>
      <c r="G56" s="67">
        <f t="shared" si="2"/>
        <v>0</v>
      </c>
      <c r="H56" s="67">
        <f t="shared" si="2"/>
        <v>0</v>
      </c>
      <c r="I56" s="49">
        <f t="shared" si="2"/>
        <v>114914.31</v>
      </c>
      <c r="J56" s="48">
        <f t="shared" si="0"/>
        <v>963.94513998112609</v>
      </c>
      <c r="K56" s="48" t="e">
        <f t="shared" si="1"/>
        <v>#DIV/0!</v>
      </c>
    </row>
    <row r="57" spans="1:11" s="57" customFormat="1" ht="15" customHeight="1">
      <c r="A57" s="85"/>
      <c r="B57" s="85"/>
      <c r="C57" s="85"/>
      <c r="D57" s="88">
        <v>3531</v>
      </c>
      <c r="E57" s="66" t="s">
        <v>1527</v>
      </c>
      <c r="F57" s="67">
        <f>'Rashodi po izvorima fin.'!F238+'Rashodi po izvorima fin.'!F455+'Rashodi po izvorima fin.'!F107+'Rashodi po izvorima fin.'!F330</f>
        <v>11921.25</v>
      </c>
      <c r="G57" s="67">
        <f>'Rashodi po izvorima fin.'!G238+'Rashodi po izvorima fin.'!G455+'Rashodi po izvorima fin.'!G107+'Rashodi po izvorima fin.'!G330</f>
        <v>0</v>
      </c>
      <c r="H57" s="67">
        <f>'Rashodi po izvorima fin.'!H238+'Rashodi po izvorima fin.'!H455+'Rashodi po izvorima fin.'!H107+'Rashodi po izvorima fin.'!H330</f>
        <v>0</v>
      </c>
      <c r="I57" s="67">
        <f>'Rashodi po izvorima fin.'!I238+'Rashodi po izvorima fin.'!I455+'Rashodi po izvorima fin.'!I107+'Rashodi po izvorima fin.'!I330</f>
        <v>114914.31</v>
      </c>
      <c r="J57" s="105">
        <f t="shared" si="0"/>
        <v>963.94513998112609</v>
      </c>
      <c r="K57" s="105" t="e">
        <f t="shared" si="1"/>
        <v>#DIV/0!</v>
      </c>
    </row>
    <row r="58" spans="1:11" s="73" customFormat="1" ht="13.2">
      <c r="A58" s="65"/>
      <c r="B58" s="87">
        <v>36</v>
      </c>
      <c r="C58" s="65"/>
      <c r="D58" s="41"/>
      <c r="E58" s="41" t="s">
        <v>1389</v>
      </c>
      <c r="F58" s="49">
        <f>F59+F62</f>
        <v>57739</v>
      </c>
      <c r="G58" s="64">
        <f>G59+G62</f>
        <v>60000</v>
      </c>
      <c r="H58" s="64">
        <f>H59+H62</f>
        <v>54593</v>
      </c>
      <c r="I58" s="49">
        <f>I59+I62</f>
        <v>98204.81</v>
      </c>
      <c r="J58" s="48">
        <f t="shared" si="0"/>
        <v>170.08401600304819</v>
      </c>
      <c r="K58" s="48">
        <f t="shared" si="1"/>
        <v>179.8853516018537</v>
      </c>
    </row>
    <row r="59" spans="1:11" s="73" customFormat="1" ht="13.2">
      <c r="A59" s="65"/>
      <c r="B59" s="65"/>
      <c r="C59" s="87">
        <v>361</v>
      </c>
      <c r="D59" s="41"/>
      <c r="E59" s="41" t="s">
        <v>1389</v>
      </c>
      <c r="F59" s="49">
        <f>F60+F61</f>
        <v>0</v>
      </c>
      <c r="G59" s="49">
        <f t="shared" ref="G59:I59" si="3">G60+G61</f>
        <v>0</v>
      </c>
      <c r="H59" s="49">
        <f t="shared" si="3"/>
        <v>0</v>
      </c>
      <c r="I59" s="49">
        <f t="shared" si="3"/>
        <v>40511.08</v>
      </c>
      <c r="J59" s="48" t="e">
        <f t="shared" si="0"/>
        <v>#DIV/0!</v>
      </c>
      <c r="K59" s="48" t="e">
        <f t="shared" si="1"/>
        <v>#DIV/0!</v>
      </c>
    </row>
    <row r="60" spans="1:11" s="57" customFormat="1" ht="15" customHeight="1">
      <c r="A60" s="85"/>
      <c r="B60" s="85"/>
      <c r="C60" s="85"/>
      <c r="D60" s="88">
        <v>3611</v>
      </c>
      <c r="E60" s="66" t="s">
        <v>1588</v>
      </c>
      <c r="F60" s="67">
        <f>'Rashodi po izvorima fin.'!F241+'Rashodi po izvorima fin.'!F333+'Rashodi po izvorima fin.'!F399</f>
        <v>0</v>
      </c>
      <c r="G60" s="67">
        <f>'Rashodi po izvorima fin.'!G241+'Rashodi po izvorima fin.'!G333+'Rashodi po izvorima fin.'!G399</f>
        <v>0</v>
      </c>
      <c r="H60" s="67">
        <f>'Rashodi po izvorima fin.'!H241+'Rashodi po izvorima fin.'!H333+'Rashodi po izvorima fin.'!H399</f>
        <v>0</v>
      </c>
      <c r="I60" s="67">
        <f>'Rashodi po izvorima fin.'!I241+'Rashodi po izvorima fin.'!I333+'Rashodi po izvorima fin.'!I399</f>
        <v>29015.22</v>
      </c>
      <c r="J60" s="105" t="e">
        <f t="shared" si="0"/>
        <v>#DIV/0!</v>
      </c>
      <c r="K60" s="105" t="e">
        <f t="shared" si="1"/>
        <v>#DIV/0!</v>
      </c>
    </row>
    <row r="61" spans="1:11" s="57" customFormat="1" ht="15" customHeight="1">
      <c r="A61" s="85"/>
      <c r="B61" s="85"/>
      <c r="C61" s="85"/>
      <c r="D61" s="88">
        <v>3681</v>
      </c>
      <c r="E61" s="66" t="s">
        <v>1724</v>
      </c>
      <c r="F61" s="67">
        <f>'Rashodi po izvorima fin.'!F242</f>
        <v>0</v>
      </c>
      <c r="G61" s="67">
        <f>'Rashodi po izvorima fin.'!G242</f>
        <v>0</v>
      </c>
      <c r="H61" s="67">
        <f>'Rashodi po izvorima fin.'!H242</f>
        <v>0</v>
      </c>
      <c r="I61" s="67">
        <f>'Rashodi po izvorima fin.'!I242</f>
        <v>11495.86</v>
      </c>
      <c r="J61" s="105"/>
      <c r="K61" s="105" t="e">
        <f t="shared" si="1"/>
        <v>#DIV/0!</v>
      </c>
    </row>
    <row r="62" spans="1:11" s="73" customFormat="1" ht="13.2">
      <c r="A62" s="65"/>
      <c r="B62" s="65"/>
      <c r="C62" s="87">
        <v>369</v>
      </c>
      <c r="D62" s="87"/>
      <c r="E62" s="41" t="s">
        <v>1300</v>
      </c>
      <c r="F62" s="49">
        <f>F63+F64+F65</f>
        <v>57739</v>
      </c>
      <c r="G62" s="67">
        <f>G63+G64+G65</f>
        <v>60000</v>
      </c>
      <c r="H62" s="67">
        <f>H63+H64+H65</f>
        <v>54593</v>
      </c>
      <c r="I62" s="49">
        <f>I63+I64+I65</f>
        <v>57693.729999999996</v>
      </c>
      <c r="J62" s="48">
        <f t="shared" si="0"/>
        <v>99.921595455411421</v>
      </c>
      <c r="K62" s="48">
        <f t="shared" si="1"/>
        <v>105.67972084333155</v>
      </c>
    </row>
    <row r="63" spans="1:11" s="73" customFormat="1" ht="13.2">
      <c r="A63" s="65"/>
      <c r="B63" s="65"/>
      <c r="C63" s="65"/>
      <c r="D63" s="74">
        <v>3691</v>
      </c>
      <c r="E63" s="74" t="s">
        <v>1589</v>
      </c>
      <c r="F63" s="202">
        <f>'Rashodi po izvorima fin.'!F170+'Rashodi po izvorima fin.'!F244+'Rashodi po izvorima fin.'!F110+'Rashodi po izvorima fin.'!F401+'Rashodi po izvorima fin.'!F335</f>
        <v>57739</v>
      </c>
      <c r="G63" s="67">
        <f>'Rashodi po izvorima fin.'!G170+'Rashodi po izvorima fin.'!G244+'Rashodi po izvorima fin.'!G110+'Rashodi po izvorima fin.'!G401+'Rashodi po izvorima fin.'!G335</f>
        <v>60000</v>
      </c>
      <c r="H63" s="67">
        <f>'Rashodi po izvorima fin.'!H170+'Rashodi po izvorima fin.'!H244+'Rashodi po izvorima fin.'!H110+'Rashodi po izvorima fin.'!H401+'Rashodi po izvorima fin.'!H335</f>
        <v>54593</v>
      </c>
      <c r="I63" s="202">
        <f>'Rashodi po izvorima fin.'!I170+'Rashodi po izvorima fin.'!I244+'Rashodi po izvorima fin.'!I110+'Rashodi po izvorima fin.'!I401+'Rashodi po izvorima fin.'!I335</f>
        <v>57693.729999999996</v>
      </c>
      <c r="J63" s="225">
        <f t="shared" si="0"/>
        <v>99.921595455411421</v>
      </c>
      <c r="K63" s="225">
        <f t="shared" si="1"/>
        <v>105.67972084333155</v>
      </c>
    </row>
    <row r="64" spans="1:11" s="73" customFormat="1" ht="13.2">
      <c r="A64" s="65"/>
      <c r="B64" s="65"/>
      <c r="C64" s="65"/>
      <c r="D64" s="74">
        <v>3693</v>
      </c>
      <c r="E64" s="74" t="s">
        <v>1499</v>
      </c>
      <c r="F64" s="202">
        <f>'Rashodi po izvorima fin.'!F458+'Rashodi po izvorima fin.'!F336</f>
        <v>0</v>
      </c>
      <c r="G64" s="67">
        <f>'Rashodi po izvorima fin.'!G458+'Rashodi po izvorima fin.'!G336</f>
        <v>0</v>
      </c>
      <c r="H64" s="67">
        <f>'Rashodi po izvorima fin.'!H458+'Rashodi po izvorima fin.'!H336</f>
        <v>0</v>
      </c>
      <c r="I64" s="202">
        <f>'Rashodi po izvorima fin.'!I458+'Rashodi po izvorima fin.'!I336</f>
        <v>0</v>
      </c>
      <c r="J64" s="225" t="e">
        <f t="shared" si="0"/>
        <v>#DIV/0!</v>
      </c>
      <c r="K64" s="225" t="e">
        <f t="shared" si="1"/>
        <v>#DIV/0!</v>
      </c>
    </row>
    <row r="65" spans="1:11" s="73" customFormat="1" ht="13.2" hidden="1">
      <c r="A65" s="65"/>
      <c r="B65" s="65"/>
      <c r="C65" s="65"/>
      <c r="D65" s="74">
        <v>3694</v>
      </c>
      <c r="E65" s="74" t="s">
        <v>1585</v>
      </c>
      <c r="F65" s="202">
        <f>'Rashodi po izvorima fin.'!F337</f>
        <v>0</v>
      </c>
      <c r="G65" s="203">
        <f>'Rashodi po izvorima fin.'!G337</f>
        <v>0</v>
      </c>
      <c r="H65" s="203">
        <f>'Rashodi po izvorima fin.'!H337</f>
        <v>0</v>
      </c>
      <c r="I65" s="202">
        <f>'Rashodi po izvorima fin.'!I337</f>
        <v>0</v>
      </c>
      <c r="J65" s="225" t="e">
        <f t="shared" si="0"/>
        <v>#DIV/0!</v>
      </c>
      <c r="K65" s="225" t="e">
        <f t="shared" si="1"/>
        <v>#DIV/0!</v>
      </c>
    </row>
    <row r="66" spans="1:11" s="73" customFormat="1" ht="14.25" customHeight="1">
      <c r="A66" s="65"/>
      <c r="B66" s="87">
        <v>37</v>
      </c>
      <c r="C66" s="65"/>
      <c r="D66" s="41"/>
      <c r="E66" s="41" t="s">
        <v>1351</v>
      </c>
      <c r="F66" s="49">
        <f>F67</f>
        <v>1139.82</v>
      </c>
      <c r="G66" s="64">
        <f>G67</f>
        <v>4300</v>
      </c>
      <c r="H66" s="64">
        <f>H67</f>
        <v>7943</v>
      </c>
      <c r="I66" s="49">
        <f>I67</f>
        <v>4571.93</v>
      </c>
      <c r="J66" s="48">
        <f t="shared" si="0"/>
        <v>401.109824358232</v>
      </c>
      <c r="K66" s="48">
        <f t="shared" si="1"/>
        <v>57.559234546141255</v>
      </c>
    </row>
    <row r="67" spans="1:11" s="73" customFormat="1" ht="17.25" customHeight="1">
      <c r="A67" s="65"/>
      <c r="B67" s="65"/>
      <c r="C67" s="87">
        <v>372</v>
      </c>
      <c r="D67" s="41"/>
      <c r="E67" s="41" t="s">
        <v>1351</v>
      </c>
      <c r="F67" s="49">
        <f>SUM(F68:F69)</f>
        <v>1139.82</v>
      </c>
      <c r="G67" s="67">
        <f>SUM(G68:G69)</f>
        <v>4300</v>
      </c>
      <c r="H67" s="67">
        <f>SUM(H68:H69)</f>
        <v>7943</v>
      </c>
      <c r="I67" s="49">
        <f>SUM(I68:I69)</f>
        <v>4571.93</v>
      </c>
      <c r="J67" s="48">
        <f t="shared" si="0"/>
        <v>401.109824358232</v>
      </c>
      <c r="K67" s="48">
        <f t="shared" si="1"/>
        <v>57.559234546141255</v>
      </c>
    </row>
    <row r="68" spans="1:11" s="73" customFormat="1" ht="13.2">
      <c r="A68" s="65"/>
      <c r="B68" s="65"/>
      <c r="C68" s="65"/>
      <c r="D68" s="74">
        <v>3721</v>
      </c>
      <c r="E68" s="74" t="s">
        <v>1387</v>
      </c>
      <c r="F68" s="202">
        <f>'Rashodi po izvorima fin.'!F247+'Rashodi po izvorima fin.'!F404+'Rashodi po izvorima fin.'!F56</f>
        <v>1139.82</v>
      </c>
      <c r="G68" s="67">
        <f>'Rashodi po izvorima fin.'!G247+'Rashodi po izvorima fin.'!G404+'Rashodi po izvorima fin.'!G56</f>
        <v>4300</v>
      </c>
      <c r="H68" s="67">
        <f>'Rashodi po izvorima fin.'!H247+'Rashodi po izvorima fin.'!H404+'Rashodi po izvorima fin.'!H56</f>
        <v>7943</v>
      </c>
      <c r="I68" s="202">
        <f>'Rashodi po izvorima fin.'!I247+'Rashodi po izvorima fin.'!I404+'Rashodi po izvorima fin.'!I56</f>
        <v>4571.93</v>
      </c>
      <c r="J68" s="225">
        <f t="shared" si="0"/>
        <v>401.109824358232</v>
      </c>
      <c r="K68" s="225">
        <f t="shared" si="1"/>
        <v>57.559234546141255</v>
      </c>
    </row>
    <row r="69" spans="1:11" s="73" customFormat="1" ht="13.2" hidden="1">
      <c r="A69" s="65"/>
      <c r="B69" s="65"/>
      <c r="C69" s="65"/>
      <c r="D69" s="74">
        <v>3722</v>
      </c>
      <c r="E69" s="74" t="s">
        <v>1306</v>
      </c>
      <c r="F69" s="202">
        <f>'Rashodi po izvorima fin.'!F248</f>
        <v>0</v>
      </c>
      <c r="G69" s="203">
        <f>'Rashodi po izvorima fin.'!G248</f>
        <v>0</v>
      </c>
      <c r="H69" s="203">
        <f>'Rashodi po izvorima fin.'!H248</f>
        <v>0</v>
      </c>
      <c r="I69" s="202">
        <f>'Rashodi po izvorima fin.'!I248</f>
        <v>0</v>
      </c>
      <c r="J69" s="225" t="e">
        <f t="shared" si="0"/>
        <v>#DIV/0!</v>
      </c>
      <c r="K69" s="225" t="e">
        <f t="shared" si="1"/>
        <v>#DIV/0!</v>
      </c>
    </row>
    <row r="70" spans="1:11" s="73" customFormat="1" ht="13.2">
      <c r="A70" s="65"/>
      <c r="B70" s="87">
        <v>38</v>
      </c>
      <c r="C70" s="65"/>
      <c r="D70" s="41"/>
      <c r="E70" s="41" t="s">
        <v>1350</v>
      </c>
      <c r="F70" s="49">
        <f>F71+F75</f>
        <v>13995.28</v>
      </c>
      <c r="G70" s="64">
        <f>G71+G75</f>
        <v>12500</v>
      </c>
      <c r="H70" s="64">
        <f>H71+H75</f>
        <v>12500</v>
      </c>
      <c r="I70" s="49">
        <f>I71+I75</f>
        <v>16771.400000000001</v>
      </c>
      <c r="J70" s="48">
        <f t="shared" si="0"/>
        <v>119.83611617631087</v>
      </c>
      <c r="K70" s="48">
        <f t="shared" ref="K70:K104" si="4">I70/H70*100</f>
        <v>134.1712</v>
      </c>
    </row>
    <row r="71" spans="1:11" s="73" customFormat="1" ht="13.2">
      <c r="A71" s="65"/>
      <c r="B71" s="65"/>
      <c r="C71" s="87">
        <v>381</v>
      </c>
      <c r="D71" s="41"/>
      <c r="E71" s="41" t="s">
        <v>1338</v>
      </c>
      <c r="F71" s="49">
        <f>F72+F73+F74</f>
        <v>13995.28</v>
      </c>
      <c r="G71" s="67">
        <f>G72+G73+G74</f>
        <v>12500</v>
      </c>
      <c r="H71" s="67">
        <f>H72+H73+H74</f>
        <v>12500</v>
      </c>
      <c r="I71" s="49">
        <f>I72+I73+I74</f>
        <v>16771.400000000001</v>
      </c>
      <c r="J71" s="48">
        <f t="shared" ref="J71:J104" si="5">I71/F71*100</f>
        <v>119.83611617631087</v>
      </c>
      <c r="K71" s="48">
        <f t="shared" si="4"/>
        <v>134.1712</v>
      </c>
    </row>
    <row r="72" spans="1:11" s="73" customFormat="1" ht="13.2">
      <c r="A72" s="65"/>
      <c r="B72" s="65"/>
      <c r="C72" s="65"/>
      <c r="D72" s="74">
        <v>3811</v>
      </c>
      <c r="E72" s="74" t="s">
        <v>1307</v>
      </c>
      <c r="F72" s="202">
        <f>'Rashodi po izvorima fin.'!F173+'Rashodi po izvorima fin.'!F251+'Rashodi po izvorima fin.'!F407</f>
        <v>3791.43</v>
      </c>
      <c r="G72" s="67">
        <f>'Rashodi po izvorima fin.'!G173+'Rashodi po izvorima fin.'!G251+'Rashodi po izvorima fin.'!G407</f>
        <v>5500</v>
      </c>
      <c r="H72" s="67">
        <f>'Rashodi po izvorima fin.'!H173+'Rashodi po izvorima fin.'!H251+'Rashodi po izvorima fin.'!H407</f>
        <v>5500</v>
      </c>
      <c r="I72" s="202">
        <f>'Rashodi po izvorima fin.'!I173+'Rashodi po izvorima fin.'!I251+'Rashodi po izvorima fin.'!I407</f>
        <v>4150</v>
      </c>
      <c r="J72" s="225">
        <f t="shared" si="5"/>
        <v>109.45738151568143</v>
      </c>
      <c r="K72" s="225">
        <f t="shared" si="4"/>
        <v>75.454545454545453</v>
      </c>
    </row>
    <row r="73" spans="1:11" s="73" customFormat="1" ht="13.2">
      <c r="A73" s="65"/>
      <c r="B73" s="65"/>
      <c r="C73" s="65"/>
      <c r="D73" s="74">
        <v>3812</v>
      </c>
      <c r="E73" s="74" t="s">
        <v>1402</v>
      </c>
      <c r="F73" s="202">
        <f>'Rashodi po izvorima fin.'!F174+'Rashodi po izvorima fin.'!F252+'Rashodi po izvorima fin.'!F59+'Rashodi po izvorima fin.'!F531</f>
        <v>10203.85</v>
      </c>
      <c r="G73" s="67">
        <f>'Rashodi po izvorima fin.'!G174+'Rashodi po izvorima fin.'!G252+'Rashodi po izvorima fin.'!G59+'Rashodi po izvorima fin.'!G531</f>
        <v>7000</v>
      </c>
      <c r="H73" s="67">
        <f>'Rashodi po izvorima fin.'!H174+'Rashodi po izvorima fin.'!H252+'Rashodi po izvorima fin.'!H59+'Rashodi po izvorima fin.'!H531</f>
        <v>7000</v>
      </c>
      <c r="I73" s="202">
        <f>'Rashodi po izvorima fin.'!I174+'Rashodi po izvorima fin.'!I252+'Rashodi po izvorima fin.'!I59+'Rashodi po izvorima fin.'!I531</f>
        <v>1102.05</v>
      </c>
      <c r="J73" s="225">
        <f t="shared" si="5"/>
        <v>10.800335167608303</v>
      </c>
      <c r="K73" s="225">
        <f t="shared" si="4"/>
        <v>15.743571428571428</v>
      </c>
    </row>
    <row r="74" spans="1:11" s="73" customFormat="1" ht="13.2">
      <c r="A74" s="65"/>
      <c r="B74" s="65"/>
      <c r="C74" s="65"/>
      <c r="D74" s="74">
        <v>3813</v>
      </c>
      <c r="E74" s="74" t="s">
        <v>1529</v>
      </c>
      <c r="F74" s="202">
        <f>'Rashodi po izvorima fin.'!F253+'Rashodi po izvorima fin.'!F113+'Rashodi po izvorima fin.'!F461+'Rashodi po izvorima fin.'!F340</f>
        <v>0</v>
      </c>
      <c r="G74" s="67">
        <f>'Rashodi po izvorima fin.'!G253+'Rashodi po izvorima fin.'!G113+'Rashodi po izvorima fin.'!G461+'Rashodi po izvorima fin.'!G340</f>
        <v>0</v>
      </c>
      <c r="H74" s="67">
        <f>'Rashodi po izvorima fin.'!H253+'Rashodi po izvorima fin.'!H113+'Rashodi po izvorima fin.'!H461+'Rashodi po izvorima fin.'!H340</f>
        <v>0</v>
      </c>
      <c r="I74" s="202">
        <f>'Rashodi po izvorima fin.'!I253+'Rashodi po izvorima fin.'!I113+'Rashodi po izvorima fin.'!I461+'Rashodi po izvorima fin.'!I340</f>
        <v>11519.35</v>
      </c>
      <c r="J74" s="225" t="e">
        <f t="shared" si="5"/>
        <v>#DIV/0!</v>
      </c>
      <c r="K74" s="225" t="e">
        <f t="shared" si="4"/>
        <v>#DIV/0!</v>
      </c>
    </row>
    <row r="75" spans="1:11" s="75" customFormat="1" ht="13.2" hidden="1">
      <c r="A75" s="87"/>
      <c r="B75" s="87"/>
      <c r="C75" s="87"/>
      <c r="D75" s="41">
        <v>383</v>
      </c>
      <c r="E75" s="41" t="s">
        <v>1407</v>
      </c>
      <c r="F75" s="49">
        <f>F76</f>
        <v>0</v>
      </c>
      <c r="G75" s="64">
        <f>G76</f>
        <v>0</v>
      </c>
      <c r="H75" s="64">
        <f>H76</f>
        <v>0</v>
      </c>
      <c r="I75" s="49">
        <f>I76</f>
        <v>0</v>
      </c>
      <c r="J75" s="48" t="e">
        <f t="shared" si="5"/>
        <v>#DIV/0!</v>
      </c>
      <c r="K75" s="48" t="e">
        <f t="shared" si="4"/>
        <v>#DIV/0!</v>
      </c>
    </row>
    <row r="76" spans="1:11" s="73" customFormat="1" ht="13.2" hidden="1">
      <c r="A76" s="65"/>
      <c r="B76" s="65"/>
      <c r="C76" s="65"/>
      <c r="D76" s="74">
        <v>3831</v>
      </c>
      <c r="E76" s="74" t="s">
        <v>1408</v>
      </c>
      <c r="F76" s="202"/>
      <c r="G76" s="203"/>
      <c r="H76" s="203"/>
      <c r="I76" s="202"/>
      <c r="J76" s="225" t="e">
        <f t="shared" si="5"/>
        <v>#DIV/0!</v>
      </c>
      <c r="K76" s="225" t="e">
        <f t="shared" si="4"/>
        <v>#DIV/0!</v>
      </c>
    </row>
    <row r="77" spans="1:11" s="73" customFormat="1" ht="13.2">
      <c r="A77" s="177">
        <v>4</v>
      </c>
      <c r="B77" s="91"/>
      <c r="C77" s="91"/>
      <c r="D77" s="42"/>
      <c r="E77" s="42" t="s">
        <v>1343</v>
      </c>
      <c r="F77" s="191">
        <f>F78+F82+F100</f>
        <v>259466.22</v>
      </c>
      <c r="G77" s="71">
        <f>G78+G82+G100</f>
        <v>362430</v>
      </c>
      <c r="H77" s="71">
        <f>H78+H82+H100</f>
        <v>300536</v>
      </c>
      <c r="I77" s="191">
        <f>I78+I82+I100</f>
        <v>273175.11</v>
      </c>
      <c r="J77" s="50">
        <f t="shared" si="5"/>
        <v>105.28349701938077</v>
      </c>
      <c r="K77" s="50">
        <f t="shared" si="4"/>
        <v>90.895969201692978</v>
      </c>
    </row>
    <row r="78" spans="1:11" s="73" customFormat="1" ht="13.2">
      <c r="A78" s="65"/>
      <c r="B78" s="87">
        <v>41</v>
      </c>
      <c r="C78" s="65"/>
      <c r="D78" s="41"/>
      <c r="E78" s="41" t="s">
        <v>1390</v>
      </c>
      <c r="F78" s="49">
        <f>F79</f>
        <v>76849.25</v>
      </c>
      <c r="G78" s="64">
        <f>G79</f>
        <v>30000</v>
      </c>
      <c r="H78" s="64">
        <f>H79</f>
        <v>17500</v>
      </c>
      <c r="I78" s="49">
        <f>I79</f>
        <v>14493.03</v>
      </c>
      <c r="J78" s="48">
        <f t="shared" si="5"/>
        <v>18.859038962644398</v>
      </c>
      <c r="K78" s="48">
        <f t="shared" si="4"/>
        <v>82.817314285714289</v>
      </c>
    </row>
    <row r="79" spans="1:11" s="73" customFormat="1" ht="13.2">
      <c r="A79" s="65"/>
      <c r="B79" s="65"/>
      <c r="C79" s="87">
        <v>412</v>
      </c>
      <c r="D79" s="41"/>
      <c r="E79" s="41" t="s">
        <v>1391</v>
      </c>
      <c r="F79" s="49">
        <f>F80+F81</f>
        <v>76849.25</v>
      </c>
      <c r="G79" s="67">
        <f>G80+G81</f>
        <v>30000</v>
      </c>
      <c r="H79" s="67">
        <f>H80+H81</f>
        <v>17500</v>
      </c>
      <c r="I79" s="49">
        <f>I80+I81</f>
        <v>14493.03</v>
      </c>
      <c r="J79" s="48">
        <f t="shared" si="5"/>
        <v>18.859038962644398</v>
      </c>
      <c r="K79" s="48">
        <f t="shared" si="4"/>
        <v>82.817314285714289</v>
      </c>
    </row>
    <row r="80" spans="1:11" s="73" customFormat="1" ht="13.2">
      <c r="A80" s="65"/>
      <c r="B80" s="65"/>
      <c r="C80" s="65"/>
      <c r="D80" s="74">
        <v>4123</v>
      </c>
      <c r="E80" s="74" t="s">
        <v>1308</v>
      </c>
      <c r="F80" s="202">
        <f>'Rashodi po izvorima fin.'!F257+'Rashodi po izvorima fin.'!F411+'Rashodi po izvorima fin.'!F63+'Rashodi po izvorima fin.'!F344</f>
        <v>7388.5</v>
      </c>
      <c r="G80" s="67">
        <f>'Rashodi po izvorima fin.'!G257+'Rashodi po izvorima fin.'!G411+'Rashodi po izvorima fin.'!G63+'Rashodi po izvorima fin.'!G344</f>
        <v>5000</v>
      </c>
      <c r="H80" s="67">
        <f>'Rashodi po izvorima fin.'!H257+'Rashodi po izvorima fin.'!H411+'Rashodi po izvorima fin.'!H63+'Rashodi po izvorima fin.'!H344</f>
        <v>6500</v>
      </c>
      <c r="I80" s="202">
        <f>'Rashodi po izvorima fin.'!I257+'Rashodi po izvorima fin.'!I411+'Rashodi po izvorima fin.'!I63+'Rashodi po izvorima fin.'!I344</f>
        <v>3500</v>
      </c>
      <c r="J80" s="225">
        <f t="shared" si="5"/>
        <v>47.370914258645193</v>
      </c>
      <c r="K80" s="225">
        <f t="shared" si="4"/>
        <v>53.846153846153847</v>
      </c>
    </row>
    <row r="81" spans="1:11" s="73" customFormat="1" ht="13.2">
      <c r="A81" s="65"/>
      <c r="B81" s="65"/>
      <c r="C81" s="65"/>
      <c r="D81" s="74">
        <v>4124</v>
      </c>
      <c r="E81" s="74" t="s">
        <v>1510</v>
      </c>
      <c r="F81" s="202">
        <f>'Rashodi po izvorima fin.'!F258+'Rashodi po izvorima fin.'!F345</f>
        <v>69460.75</v>
      </c>
      <c r="G81" s="67">
        <f>'Rashodi po izvorima fin.'!G258+'Rashodi po izvorima fin.'!G345</f>
        <v>25000</v>
      </c>
      <c r="H81" s="67">
        <f>'Rashodi po izvorima fin.'!H258+'Rashodi po izvorima fin.'!H345</f>
        <v>11000</v>
      </c>
      <c r="I81" s="202">
        <f>'Rashodi po izvorima fin.'!I258+'Rashodi po izvorima fin.'!I345</f>
        <v>10993.03</v>
      </c>
      <c r="J81" s="225">
        <f t="shared" si="5"/>
        <v>15.826247197158109</v>
      </c>
      <c r="K81" s="225">
        <f t="shared" si="4"/>
        <v>99.936636363636367</v>
      </c>
    </row>
    <row r="82" spans="1:11" s="73" customFormat="1" ht="13.2">
      <c r="A82" s="65"/>
      <c r="B82" s="87">
        <v>42</v>
      </c>
      <c r="C82" s="65"/>
      <c r="D82" s="41"/>
      <c r="E82" s="41" t="s">
        <v>1344</v>
      </c>
      <c r="F82" s="49">
        <f>F83+F90+F93+F96</f>
        <v>176084.93</v>
      </c>
      <c r="G82" s="64">
        <f>G83+G90+G93+G96</f>
        <v>282430</v>
      </c>
      <c r="H82" s="64">
        <f>H83+H90+H93+H96</f>
        <v>253036</v>
      </c>
      <c r="I82" s="49">
        <f>I83+I90+I93+I96</f>
        <v>230492.08</v>
      </c>
      <c r="J82" s="48">
        <f t="shared" si="5"/>
        <v>130.89824325114023</v>
      </c>
      <c r="K82" s="48">
        <f t="shared" si="4"/>
        <v>91.090627420604179</v>
      </c>
    </row>
    <row r="83" spans="1:11" s="73" customFormat="1" ht="13.2">
      <c r="A83" s="65"/>
      <c r="B83" s="65"/>
      <c r="C83" s="87">
        <v>422</v>
      </c>
      <c r="D83" s="41"/>
      <c r="E83" s="41" t="s">
        <v>1345</v>
      </c>
      <c r="F83" s="49">
        <f>SUM(F84:F89)</f>
        <v>151826.35999999999</v>
      </c>
      <c r="G83" s="67">
        <f>SUM(G84:G89)</f>
        <v>245930</v>
      </c>
      <c r="H83" s="67">
        <f>SUM(H84:H89)</f>
        <v>248036</v>
      </c>
      <c r="I83" s="49">
        <f>SUM(I84:I89)</f>
        <v>225750.34999999998</v>
      </c>
      <c r="J83" s="48">
        <f t="shared" si="5"/>
        <v>148.68982566663652</v>
      </c>
      <c r="K83" s="48">
        <f t="shared" si="4"/>
        <v>91.015155058136713</v>
      </c>
    </row>
    <row r="84" spans="1:11" s="73" customFormat="1" ht="13.2">
      <c r="A84" s="65"/>
      <c r="B84" s="65"/>
      <c r="C84" s="65"/>
      <c r="D84" s="74">
        <v>4221</v>
      </c>
      <c r="E84" s="74" t="s">
        <v>1287</v>
      </c>
      <c r="F84" s="202">
        <f>'Rashodi po izvorima fin.'!F66+'Rashodi po izvorima fin.'!F117+'Rashodi po izvorima fin.'!F178+'Rashodi po izvorima fin.'!F261+'Rashodi po izvorima fin.'!F348+'Rashodi po izvorima fin.'!F414+'Rashodi po izvorima fin.'!F465+'Rashodi po izvorima fin.'!F535+'Rashodi po izvorima fin.'!F546+'Rashodi po izvorima fin.'!F493</f>
        <v>62502.99</v>
      </c>
      <c r="G84" s="202">
        <f>'Rashodi po izvorima fin.'!G66+'Rashodi po izvorima fin.'!G117+'Rashodi po izvorima fin.'!G178+'Rashodi po izvorima fin.'!G261+'Rashodi po izvorima fin.'!G348+'Rashodi po izvorima fin.'!G414+'Rashodi po izvorima fin.'!G465+'Rashodi po izvorima fin.'!G535+'Rashodi po izvorima fin.'!G546+'Rashodi po izvorima fin.'!G493</f>
        <v>193776</v>
      </c>
      <c r="H84" s="202">
        <f>'Rashodi po izvorima fin.'!H66+'Rashodi po izvorima fin.'!H117+'Rashodi po izvorima fin.'!H178+'Rashodi po izvorima fin.'!H261+'Rashodi po izvorima fin.'!H348+'Rashodi po izvorima fin.'!H414+'Rashodi po izvorima fin.'!H465+'Rashodi po izvorima fin.'!H535+'Rashodi po izvorima fin.'!H546+'Rashodi po izvorima fin.'!H493</f>
        <v>155886</v>
      </c>
      <c r="I84" s="202">
        <f>'Rashodi po izvorima fin.'!I66+'Rashodi po izvorima fin.'!I117+'Rashodi po izvorima fin.'!I178+'Rashodi po izvorima fin.'!I261+'Rashodi po izvorima fin.'!I348+'Rashodi po izvorima fin.'!I414+'Rashodi po izvorima fin.'!I465+'Rashodi po izvorima fin.'!I535+'Rashodi po izvorima fin.'!I546+'Rashodi po izvorima fin.'!I493</f>
        <v>138906.29</v>
      </c>
      <c r="J84" s="225">
        <f t="shared" si="5"/>
        <v>222.23943206557001</v>
      </c>
      <c r="K84" s="225">
        <f t="shared" si="4"/>
        <v>89.107610689863108</v>
      </c>
    </row>
    <row r="85" spans="1:11" s="73" customFormat="1" ht="13.2">
      <c r="A85" s="65"/>
      <c r="B85" s="65"/>
      <c r="C85" s="65"/>
      <c r="D85" s="74">
        <v>4222</v>
      </c>
      <c r="E85" s="74" t="s">
        <v>1302</v>
      </c>
      <c r="F85" s="202">
        <f>'Rashodi po izvorima fin.'!F179+'Rashodi po izvorima fin.'!F262+'Rashodi po izvorima fin.'!F415+'Rashodi po izvorima fin.'!F349</f>
        <v>0</v>
      </c>
      <c r="G85" s="67">
        <f>'Rashodi po izvorima fin.'!G179+'Rashodi po izvorima fin.'!G262+'Rashodi po izvorima fin.'!G415+'Rashodi po izvorima fin.'!G349</f>
        <v>0</v>
      </c>
      <c r="H85" s="67">
        <f>'Rashodi po izvorima fin.'!H179+'Rashodi po izvorima fin.'!H262+'Rashodi po izvorima fin.'!H415+'Rashodi po izvorima fin.'!H349</f>
        <v>150</v>
      </c>
      <c r="I85" s="202">
        <f>'Rashodi po izvorima fin.'!I179+'Rashodi po izvorima fin.'!I262+'Rashodi po izvorima fin.'!I415+'Rashodi po izvorima fin.'!I349</f>
        <v>149.05000000000001</v>
      </c>
      <c r="J85" s="225" t="e">
        <f t="shared" si="5"/>
        <v>#DIV/0!</v>
      </c>
      <c r="K85" s="225">
        <f t="shared" si="4"/>
        <v>99.366666666666674</v>
      </c>
    </row>
    <row r="86" spans="1:11" s="73" customFormat="1" ht="13.2">
      <c r="A86" s="65"/>
      <c r="B86" s="65"/>
      <c r="C86" s="65"/>
      <c r="D86" s="74">
        <v>4223</v>
      </c>
      <c r="E86" s="74" t="s">
        <v>1309</v>
      </c>
      <c r="F86" s="202">
        <f>'Rashodi po izvorima fin.'!F67+'Rashodi po izvorima fin.'!F180+'Rashodi po izvorima fin.'!F263+'Rashodi po izvorima fin.'!F350</f>
        <v>2028.46</v>
      </c>
      <c r="G86" s="67">
        <f>'Rashodi po izvorima fin.'!G67+'Rashodi po izvorima fin.'!G180+'Rashodi po izvorima fin.'!G263+'Rashodi po izvorima fin.'!G350</f>
        <v>1750</v>
      </c>
      <c r="H86" s="67">
        <f>'Rashodi po izvorima fin.'!H67+'Rashodi po izvorima fin.'!H180+'Rashodi po izvorima fin.'!H263+'Rashodi po izvorima fin.'!H350</f>
        <v>6000</v>
      </c>
      <c r="I86" s="202">
        <f>'Rashodi po izvorima fin.'!I67+'Rashodi po izvorima fin.'!I180+'Rashodi po izvorima fin.'!I263+'Rashodi po izvorima fin.'!I350</f>
        <v>4616.5</v>
      </c>
      <c r="J86" s="225">
        <f t="shared" si="5"/>
        <v>227.58644488922633</v>
      </c>
      <c r="K86" s="225">
        <f t="shared" si="4"/>
        <v>76.941666666666663</v>
      </c>
    </row>
    <row r="87" spans="1:11" s="73" customFormat="1" ht="13.2">
      <c r="A87" s="65"/>
      <c r="B87" s="65"/>
      <c r="C87" s="65"/>
      <c r="D87" s="74">
        <v>4224</v>
      </c>
      <c r="E87" s="74" t="s">
        <v>1310</v>
      </c>
      <c r="F87" s="202">
        <f>'Rashodi po izvorima fin.'!F181+'Rashodi po izvorima fin.'!F264+'Rashodi po izvorima fin.'!F416+'Rashodi po izvorima fin.'!F466+'Rashodi po izvorima fin.'!F118+'Rashodi po izvorima fin.'!F68+'Rashodi po izvorima fin.'!F351</f>
        <v>84035.66</v>
      </c>
      <c r="G87" s="67">
        <f>'Rashodi po izvorima fin.'!G181+'Rashodi po izvorima fin.'!G264+'Rashodi po izvorima fin.'!G416+'Rashodi po izvorima fin.'!G466+'Rashodi po izvorima fin.'!G118+'Rashodi po izvorima fin.'!G68+'Rashodi po izvorima fin.'!G351</f>
        <v>42804</v>
      </c>
      <c r="H87" s="67">
        <f>'Rashodi po izvorima fin.'!H181+'Rashodi po izvorima fin.'!H264+'Rashodi po izvorima fin.'!H416+'Rashodi po izvorima fin.'!H466+'Rashodi po izvorima fin.'!H118+'Rashodi po izvorima fin.'!H68+'Rashodi po izvorima fin.'!H351</f>
        <v>66900</v>
      </c>
      <c r="I87" s="202">
        <f>'Rashodi po izvorima fin.'!I181+'Rashodi po izvorima fin.'!I264+'Rashodi po izvorima fin.'!I416+'Rashodi po izvorima fin.'!I466+'Rashodi po izvorima fin.'!I118+'Rashodi po izvorima fin.'!I68+'Rashodi po izvorima fin.'!I351</f>
        <v>73870.459999999992</v>
      </c>
      <c r="J87" s="225">
        <f t="shared" si="5"/>
        <v>87.903706593129613</v>
      </c>
      <c r="K87" s="225">
        <f t="shared" si="4"/>
        <v>110.4192227204783</v>
      </c>
    </row>
    <row r="88" spans="1:11" s="73" customFormat="1" ht="13.2">
      <c r="A88" s="65"/>
      <c r="B88" s="65"/>
      <c r="C88" s="65"/>
      <c r="D88" s="74">
        <v>4225</v>
      </c>
      <c r="E88" s="74" t="s">
        <v>1311</v>
      </c>
      <c r="F88" s="202">
        <f>'Rashodi po izvorima fin.'!F265+'Rashodi po izvorima fin.'!F417+'Rashodi po izvorima fin.'!F352+'Rashodi po izvorima fin.'!F69</f>
        <v>2660.25</v>
      </c>
      <c r="G88" s="67">
        <f>'Rashodi po izvorima fin.'!G265+'Rashodi po izvorima fin.'!G417+'Rashodi po izvorima fin.'!G352+'Rashodi po izvorima fin.'!G69</f>
        <v>2000</v>
      </c>
      <c r="H88" s="67">
        <f>'Rashodi po izvorima fin.'!H265+'Rashodi po izvorima fin.'!H417+'Rashodi po izvorima fin.'!H352+'Rashodi po izvorima fin.'!H69</f>
        <v>8500</v>
      </c>
      <c r="I88" s="202">
        <f>'Rashodi po izvorima fin.'!I265+'Rashodi po izvorima fin.'!I417+'Rashodi po izvorima fin.'!I352+'Rashodi po izvorima fin.'!I69</f>
        <v>5256.25</v>
      </c>
      <c r="J88" s="225">
        <f t="shared" si="5"/>
        <v>197.58481345738184</v>
      </c>
      <c r="K88" s="225">
        <f t="shared" si="4"/>
        <v>61.838235294117652</v>
      </c>
    </row>
    <row r="89" spans="1:11" s="73" customFormat="1" ht="13.2">
      <c r="A89" s="65"/>
      <c r="B89" s="65"/>
      <c r="C89" s="65"/>
      <c r="D89" s="74">
        <v>4227</v>
      </c>
      <c r="E89" s="74" t="s">
        <v>1288</v>
      </c>
      <c r="F89" s="202">
        <f>'Rashodi po izvorima fin.'!F266+'Rashodi po izvorima fin.'!F353+'Rashodi po izvorima fin.'!F547+'Rashodi po izvorima fin.'!F536+'Rashodi po izvorima fin.'!F418+'Rashodi po izvorima fin.'!F182+'Rashodi po izvorima fin.'!F70</f>
        <v>599</v>
      </c>
      <c r="G89" s="67">
        <f>'Rashodi po izvorima fin.'!G266+'Rashodi po izvorima fin.'!G353+'Rashodi po izvorima fin.'!G547+'Rashodi po izvorima fin.'!G536+'Rashodi po izvorima fin.'!G418+'Rashodi po izvorima fin.'!G182+'Rashodi po izvorima fin.'!G70</f>
        <v>5600</v>
      </c>
      <c r="H89" s="67">
        <f>'Rashodi po izvorima fin.'!H266+'Rashodi po izvorima fin.'!H353+'Rashodi po izvorima fin.'!H547+'Rashodi po izvorima fin.'!H536+'Rashodi po izvorima fin.'!H418+'Rashodi po izvorima fin.'!H182+'Rashodi po izvorima fin.'!H70</f>
        <v>10600</v>
      </c>
      <c r="I89" s="202">
        <f>'Rashodi po izvorima fin.'!I266+'Rashodi po izvorima fin.'!I353+'Rashodi po izvorima fin.'!I547+'Rashodi po izvorima fin.'!I536+'Rashodi po izvorima fin.'!I418+'Rashodi po izvorima fin.'!I182+'Rashodi po izvorima fin.'!I70</f>
        <v>2951.8</v>
      </c>
      <c r="J89" s="225">
        <f t="shared" si="5"/>
        <v>492.78797996661103</v>
      </c>
      <c r="K89" s="225">
        <f t="shared" si="4"/>
        <v>27.847169811320754</v>
      </c>
    </row>
    <row r="90" spans="1:11" s="73" customFormat="1" ht="13.2">
      <c r="A90" s="65"/>
      <c r="B90" s="65"/>
      <c r="C90" s="87">
        <v>423</v>
      </c>
      <c r="D90" s="41"/>
      <c r="E90" s="41" t="s">
        <v>1392</v>
      </c>
      <c r="F90" s="49">
        <f>F92+F91</f>
        <v>0</v>
      </c>
      <c r="G90" s="67">
        <f>G92+G91</f>
        <v>0</v>
      </c>
      <c r="H90" s="67">
        <f>H92+H91</f>
        <v>0</v>
      </c>
      <c r="I90" s="49">
        <f>I92+I91</f>
        <v>0</v>
      </c>
      <c r="J90" s="48" t="e">
        <f t="shared" si="5"/>
        <v>#DIV/0!</v>
      </c>
      <c r="K90" s="48" t="e">
        <f t="shared" si="4"/>
        <v>#DIV/0!</v>
      </c>
    </row>
    <row r="91" spans="1:11" s="73" customFormat="1" ht="13.2">
      <c r="A91" s="65"/>
      <c r="B91" s="65"/>
      <c r="C91" s="65"/>
      <c r="D91" s="74">
        <v>4231</v>
      </c>
      <c r="E91" s="74" t="s">
        <v>1558</v>
      </c>
      <c r="F91" s="202">
        <f>'Rashodi po izvorima fin.'!F268</f>
        <v>0</v>
      </c>
      <c r="G91" s="67">
        <f>'Rashodi po izvorima fin.'!G268</f>
        <v>0</v>
      </c>
      <c r="H91" s="67">
        <f>'Rashodi po izvorima fin.'!H268</f>
        <v>0</v>
      </c>
      <c r="I91" s="202">
        <f>'Rashodi po izvorima fin.'!I268</f>
        <v>0</v>
      </c>
      <c r="J91" s="225" t="e">
        <f t="shared" si="5"/>
        <v>#DIV/0!</v>
      </c>
      <c r="K91" s="225" t="e">
        <f t="shared" si="4"/>
        <v>#DIV/0!</v>
      </c>
    </row>
    <row r="92" spans="1:11" s="73" customFormat="1" ht="13.2" hidden="1">
      <c r="A92" s="65"/>
      <c r="B92" s="65"/>
      <c r="C92" s="65"/>
      <c r="D92" s="74">
        <v>4233</v>
      </c>
      <c r="E92" s="74" t="s">
        <v>1357</v>
      </c>
      <c r="F92" s="202">
        <f>'Rashodi po izvorima fin.'!F269</f>
        <v>0</v>
      </c>
      <c r="G92" s="67">
        <f>'Rashodi po izvorima fin.'!G269</f>
        <v>0</v>
      </c>
      <c r="H92" s="67">
        <f>'Rashodi po izvorima fin.'!H269</f>
        <v>0</v>
      </c>
      <c r="I92" s="202">
        <f>'Rashodi po izvorima fin.'!I269</f>
        <v>0</v>
      </c>
      <c r="J92" s="225" t="e">
        <f t="shared" si="5"/>
        <v>#DIV/0!</v>
      </c>
      <c r="K92" s="225" t="e">
        <f t="shared" si="4"/>
        <v>#DIV/0!</v>
      </c>
    </row>
    <row r="93" spans="1:11" s="73" customFormat="1" ht="13.2">
      <c r="A93" s="65"/>
      <c r="B93" s="65"/>
      <c r="C93" s="87">
        <v>424</v>
      </c>
      <c r="D93" s="41"/>
      <c r="E93" s="41" t="s">
        <v>1347</v>
      </c>
      <c r="F93" s="49">
        <f>F94+F95</f>
        <v>5680.17</v>
      </c>
      <c r="G93" s="67">
        <f>G94+G95</f>
        <v>6500</v>
      </c>
      <c r="H93" s="67">
        <f>H94+H95</f>
        <v>5000</v>
      </c>
      <c r="I93" s="49">
        <f>I94+I95</f>
        <v>4741.7299999999996</v>
      </c>
      <c r="J93" s="48">
        <f t="shared" si="5"/>
        <v>83.478663490705372</v>
      </c>
      <c r="K93" s="48">
        <f t="shared" si="4"/>
        <v>94.834599999999995</v>
      </c>
    </row>
    <row r="94" spans="1:11" s="73" customFormat="1" ht="13.2">
      <c r="A94" s="65"/>
      <c r="B94" s="65"/>
      <c r="C94" s="65"/>
      <c r="D94" s="74">
        <v>4241</v>
      </c>
      <c r="E94" s="74" t="s">
        <v>1303</v>
      </c>
      <c r="F94" s="202">
        <f>'Rashodi po izvorima fin.'!F184+'Rashodi po izvorima fin.'!F271+'Rashodi po izvorima fin.'!F420+'Rashodi po izvorima fin.'!F538+'Rashodi po izvorima fin.'!F355+'Rashodi po izvorima fin.'!F72</f>
        <v>5680.17</v>
      </c>
      <c r="G94" s="67">
        <f>'Rashodi po izvorima fin.'!G184+'Rashodi po izvorima fin.'!G271+'Rashodi po izvorima fin.'!G420+'Rashodi po izvorima fin.'!G538+'Rashodi po izvorima fin.'!G355+'Rashodi po izvorima fin.'!G72</f>
        <v>6500</v>
      </c>
      <c r="H94" s="67">
        <f>'Rashodi po izvorima fin.'!H184+'Rashodi po izvorima fin.'!H271+'Rashodi po izvorima fin.'!H420+'Rashodi po izvorima fin.'!H538+'Rashodi po izvorima fin.'!H355+'Rashodi po izvorima fin.'!H72</f>
        <v>5000</v>
      </c>
      <c r="I94" s="202">
        <f>'Rashodi po izvorima fin.'!I184+'Rashodi po izvorima fin.'!I271+'Rashodi po izvorima fin.'!I420+'Rashodi po izvorima fin.'!I538+'Rashodi po izvorima fin.'!I355+'Rashodi po izvorima fin.'!I72</f>
        <v>4741.7299999999996</v>
      </c>
      <c r="J94" s="225">
        <f t="shared" si="5"/>
        <v>83.478663490705372</v>
      </c>
      <c r="K94" s="225">
        <f t="shared" si="4"/>
        <v>94.834599999999995</v>
      </c>
    </row>
    <row r="95" spans="1:11" s="73" customFormat="1" ht="13.2" hidden="1">
      <c r="A95" s="65"/>
      <c r="B95" s="65"/>
      <c r="C95" s="65"/>
      <c r="D95" s="74">
        <v>4244</v>
      </c>
      <c r="E95" s="74" t="s">
        <v>1581</v>
      </c>
      <c r="F95" s="202">
        <f>'Rashodi po izvorima fin.'!F539</f>
        <v>0</v>
      </c>
      <c r="G95" s="67">
        <f>'Rashodi po izvorima fin.'!G539</f>
        <v>0</v>
      </c>
      <c r="H95" s="67">
        <f>'Rashodi po izvorima fin.'!H539</f>
        <v>0</v>
      </c>
      <c r="I95" s="202">
        <f>'Rashodi po izvorima fin.'!I539</f>
        <v>0</v>
      </c>
      <c r="J95" s="225" t="e">
        <f t="shared" si="5"/>
        <v>#DIV/0!</v>
      </c>
      <c r="K95" s="225" t="e">
        <f t="shared" si="4"/>
        <v>#DIV/0!</v>
      </c>
    </row>
    <row r="96" spans="1:11" s="73" customFormat="1" ht="13.2">
      <c r="A96" s="65"/>
      <c r="B96" s="65"/>
      <c r="C96" s="87">
        <v>426</v>
      </c>
      <c r="D96" s="41"/>
      <c r="E96" s="41" t="s">
        <v>1393</v>
      </c>
      <c r="F96" s="49">
        <f>F98+F97+F99</f>
        <v>18578.400000000001</v>
      </c>
      <c r="G96" s="67">
        <f>G98+G97+G99</f>
        <v>30000</v>
      </c>
      <c r="H96" s="67">
        <f>H98+H97+H99</f>
        <v>0</v>
      </c>
      <c r="I96" s="49">
        <f>I98+I97+I99</f>
        <v>0</v>
      </c>
      <c r="J96" s="48">
        <f t="shared" si="5"/>
        <v>0</v>
      </c>
      <c r="K96" s="48" t="e">
        <f t="shared" si="4"/>
        <v>#DIV/0!</v>
      </c>
    </row>
    <row r="97" spans="1:11" s="73" customFormat="1" ht="13.2">
      <c r="A97" s="65"/>
      <c r="B97" s="65"/>
      <c r="C97" s="65"/>
      <c r="D97" s="74">
        <v>4262</v>
      </c>
      <c r="E97" s="74" t="s">
        <v>1409</v>
      </c>
      <c r="F97" s="202">
        <f>'Rashodi po izvorima fin.'!F186+'Rashodi po izvorima fin.'!F273+'Rashodi po izvorima fin.'!F422+'Rashodi po izvorima fin.'!F74+'Rashodi po izvorima fin.'!F468+'Rashodi po izvorima fin.'!F120+'Rashodi po izvorima fin.'!F541+'Rashodi po izvorima fin.'!F357</f>
        <v>18578.400000000001</v>
      </c>
      <c r="G97" s="67">
        <f>'Rashodi po izvorima fin.'!G186+'Rashodi po izvorima fin.'!G273+'Rashodi po izvorima fin.'!G422+'Rashodi po izvorima fin.'!G74+'Rashodi po izvorima fin.'!G468+'Rashodi po izvorima fin.'!G120+'Rashodi po izvorima fin.'!G541+'Rashodi po izvorima fin.'!G357</f>
        <v>30000</v>
      </c>
      <c r="H97" s="67">
        <f>'Rashodi po izvorima fin.'!H186+'Rashodi po izvorima fin.'!H273+'Rashodi po izvorima fin.'!H422+'Rashodi po izvorima fin.'!H74+'Rashodi po izvorima fin.'!H468+'Rashodi po izvorima fin.'!H120+'Rashodi po izvorima fin.'!H541+'Rashodi po izvorima fin.'!H357</f>
        <v>0</v>
      </c>
      <c r="I97" s="202">
        <f>'Rashodi po izvorima fin.'!I186+'Rashodi po izvorima fin.'!I273+'Rashodi po izvorima fin.'!I422+'Rashodi po izvorima fin.'!I74+'Rashodi po izvorima fin.'!I468+'Rashodi po izvorima fin.'!I120+'Rashodi po izvorima fin.'!I541+'Rashodi po izvorima fin.'!I357</f>
        <v>0</v>
      </c>
      <c r="J97" s="225">
        <f t="shared" si="5"/>
        <v>0</v>
      </c>
      <c r="K97" s="225" t="e">
        <f t="shared" si="4"/>
        <v>#DIV/0!</v>
      </c>
    </row>
    <row r="98" spans="1:11" s="73" customFormat="1" ht="16.5" hidden="1" customHeight="1">
      <c r="A98" s="65"/>
      <c r="B98" s="65"/>
      <c r="C98" s="65"/>
      <c r="D98" s="74">
        <v>4263</v>
      </c>
      <c r="E98" s="74" t="s">
        <v>1511</v>
      </c>
      <c r="F98" s="202">
        <f>'Rashodi po izvorima fin.'!F274+'Rashodi po izvorima fin.'!F549</f>
        <v>0</v>
      </c>
      <c r="G98" s="203">
        <f>'Rashodi po izvorima fin.'!G274+'Rashodi po izvorima fin.'!G549</f>
        <v>0</v>
      </c>
      <c r="H98" s="203">
        <f>'Rashodi po izvorima fin.'!H274+'Rashodi po izvorima fin.'!H549</f>
        <v>0</v>
      </c>
      <c r="I98" s="202">
        <f>'Rashodi po izvorima fin.'!I274+'Rashodi po izvorima fin.'!I549</f>
        <v>0</v>
      </c>
      <c r="J98" s="225" t="e">
        <f t="shared" si="5"/>
        <v>#DIV/0!</v>
      </c>
      <c r="K98" s="225" t="e">
        <f t="shared" si="4"/>
        <v>#DIV/0!</v>
      </c>
    </row>
    <row r="99" spans="1:11" s="73" customFormat="1" ht="16.5" hidden="1" customHeight="1">
      <c r="A99" s="65"/>
      <c r="B99" s="65"/>
      <c r="C99" s="65"/>
      <c r="D99" s="74">
        <v>4264</v>
      </c>
      <c r="E99" s="74" t="s">
        <v>1304</v>
      </c>
      <c r="F99" s="202">
        <f>'Rashodi po izvorima fin.'!F187++'Rashodi po izvorima fin.'!F275</f>
        <v>0</v>
      </c>
      <c r="G99" s="203">
        <f>'Rashodi po izvorima fin.'!G187++'Rashodi po izvorima fin.'!G275</f>
        <v>0</v>
      </c>
      <c r="H99" s="203">
        <f>'Rashodi po izvorima fin.'!H187++'Rashodi po izvorima fin.'!H275</f>
        <v>0</v>
      </c>
      <c r="I99" s="202">
        <f>'Rashodi po izvorima fin.'!I187++'Rashodi po izvorima fin.'!I275</f>
        <v>0</v>
      </c>
      <c r="J99" s="225" t="e">
        <f t="shared" si="5"/>
        <v>#DIV/0!</v>
      </c>
      <c r="K99" s="225" t="e">
        <f t="shared" si="4"/>
        <v>#DIV/0!</v>
      </c>
    </row>
    <row r="100" spans="1:11" s="75" customFormat="1" ht="16.5" customHeight="1">
      <c r="A100" s="87"/>
      <c r="B100" s="87">
        <v>45</v>
      </c>
      <c r="C100" s="87"/>
      <c r="D100" s="41"/>
      <c r="E100" s="41" t="s">
        <v>1512</v>
      </c>
      <c r="F100" s="49">
        <f>F101+F103</f>
        <v>6532.04</v>
      </c>
      <c r="G100" s="64">
        <f>G101+G103</f>
        <v>50000</v>
      </c>
      <c r="H100" s="64">
        <f>H101+H103</f>
        <v>30000</v>
      </c>
      <c r="I100" s="49">
        <f>I101+I103</f>
        <v>28190</v>
      </c>
      <c r="J100" s="48">
        <f t="shared" si="5"/>
        <v>431.56502409660692</v>
      </c>
      <c r="K100" s="48">
        <f t="shared" si="4"/>
        <v>93.966666666666669</v>
      </c>
    </row>
    <row r="101" spans="1:11" s="75" customFormat="1" ht="16.5" customHeight="1">
      <c r="A101" s="87"/>
      <c r="B101" s="87"/>
      <c r="C101" s="87">
        <v>451</v>
      </c>
      <c r="D101" s="41"/>
      <c r="E101" s="41" t="s">
        <v>1576</v>
      </c>
      <c r="F101" s="49">
        <f>F102</f>
        <v>6532.04</v>
      </c>
      <c r="G101" s="67">
        <f>G102</f>
        <v>50000</v>
      </c>
      <c r="H101" s="67">
        <f>H102</f>
        <v>0</v>
      </c>
      <c r="I101" s="49">
        <f>I102</f>
        <v>0</v>
      </c>
      <c r="J101" s="48">
        <f t="shared" si="5"/>
        <v>0</v>
      </c>
      <c r="K101" s="48" t="e">
        <f t="shared" si="4"/>
        <v>#DIV/0!</v>
      </c>
    </row>
    <row r="102" spans="1:11" s="73" customFormat="1" ht="16.5" customHeight="1">
      <c r="A102" s="65"/>
      <c r="B102" s="65"/>
      <c r="C102" s="65"/>
      <c r="D102" s="74">
        <v>4511</v>
      </c>
      <c r="E102" s="74" t="s">
        <v>1576</v>
      </c>
      <c r="F102" s="202">
        <f>'Rashodi po izvorima fin.'!F278</f>
        <v>6532.04</v>
      </c>
      <c r="G102" s="67">
        <f>'Rashodi po izvorima fin.'!G278</f>
        <v>50000</v>
      </c>
      <c r="H102" s="67">
        <f>'Rashodi po izvorima fin.'!H278</f>
        <v>0</v>
      </c>
      <c r="I102" s="202">
        <f>'Rashodi po izvorima fin.'!I278</f>
        <v>0</v>
      </c>
      <c r="J102" s="225">
        <f t="shared" si="5"/>
        <v>0</v>
      </c>
      <c r="K102" s="225" t="e">
        <f t="shared" si="4"/>
        <v>#DIV/0!</v>
      </c>
    </row>
    <row r="103" spans="1:11" s="75" customFormat="1" ht="16.5" customHeight="1">
      <c r="A103" s="87"/>
      <c r="B103" s="87"/>
      <c r="C103" s="87">
        <v>452</v>
      </c>
      <c r="D103" s="41"/>
      <c r="E103" s="41" t="s">
        <v>1424</v>
      </c>
      <c r="F103" s="49">
        <f>F104</f>
        <v>0</v>
      </c>
      <c r="G103" s="67">
        <f>G104</f>
        <v>0</v>
      </c>
      <c r="H103" s="67">
        <f>H104</f>
        <v>30000</v>
      </c>
      <c r="I103" s="49">
        <f>I104</f>
        <v>28190</v>
      </c>
      <c r="J103" s="48" t="e">
        <f t="shared" si="5"/>
        <v>#DIV/0!</v>
      </c>
      <c r="K103" s="48">
        <f t="shared" si="4"/>
        <v>93.966666666666669</v>
      </c>
    </row>
    <row r="104" spans="1:11" s="73" customFormat="1" ht="16.5" customHeight="1">
      <c r="A104" s="65"/>
      <c r="B104" s="65"/>
      <c r="C104" s="65"/>
      <c r="D104" s="74">
        <v>4521</v>
      </c>
      <c r="E104" s="74" t="s">
        <v>1424</v>
      </c>
      <c r="F104" s="202">
        <f>'Rashodi po izvorima fin.'!F280</f>
        <v>0</v>
      </c>
      <c r="G104" s="67">
        <f>'Rashodi po izvorima fin.'!G280</f>
        <v>0</v>
      </c>
      <c r="H104" s="67">
        <f>'Rashodi po izvorima fin.'!H280</f>
        <v>30000</v>
      </c>
      <c r="I104" s="202">
        <f>'Rashodi po izvorima fin.'!I280</f>
        <v>28190</v>
      </c>
      <c r="J104" s="225" t="e">
        <f t="shared" si="5"/>
        <v>#DIV/0!</v>
      </c>
      <c r="K104" s="225">
        <f t="shared" si="4"/>
        <v>93.966666666666669</v>
      </c>
    </row>
  </sheetData>
  <mergeCells count="2"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549"/>
  <sheetViews>
    <sheetView topLeftCell="A442" zoomScale="90" zoomScaleNormal="90" workbookViewId="0">
      <selection activeCell="M15" sqref="M15"/>
    </sheetView>
  </sheetViews>
  <sheetFormatPr defaultColWidth="9.109375" defaultRowHeight="13.2"/>
  <cols>
    <col min="1" max="1" width="4.6640625" style="57" customWidth="1"/>
    <col min="2" max="3" width="4.109375" style="57" customWidth="1"/>
    <col min="4" max="4" width="6.33203125" style="114" customWidth="1"/>
    <col min="5" max="5" width="46.88671875" style="57" customWidth="1"/>
    <col min="6" max="6" width="24.33203125" style="142" customWidth="1"/>
    <col min="7" max="7" width="18" style="142" customWidth="1"/>
    <col min="8" max="8" width="15.5546875" style="142" customWidth="1"/>
    <col min="9" max="9" width="24.5546875" style="142" customWidth="1"/>
    <col min="10" max="11" width="10.44140625" style="112" customWidth="1"/>
    <col min="12" max="12" width="16.6640625" style="57" customWidth="1"/>
    <col min="13" max="16384" width="9.109375" style="57"/>
  </cols>
  <sheetData>
    <row r="1" spans="1:11">
      <c r="A1" s="57" t="s">
        <v>1654</v>
      </c>
      <c r="D1" s="57"/>
    </row>
    <row r="2" spans="1:11" ht="39.75" customHeight="1">
      <c r="A2" s="253" t="s">
        <v>1621</v>
      </c>
      <c r="B2" s="254"/>
      <c r="C2" s="254"/>
      <c r="D2" s="255"/>
      <c r="E2" s="77" t="s">
        <v>1623</v>
      </c>
      <c r="F2" s="197" t="str">
        <f>'Opći dio'!C15</f>
        <v xml:space="preserve">OSTVARENJE/IZVRŠENJE 
2023. </v>
      </c>
      <c r="G2" s="197" t="str">
        <f>'Opći dio'!D15</f>
        <v>IZVORNI PLAN  2024.</v>
      </c>
      <c r="H2" s="197" t="str">
        <f>'Opći dio'!E15</f>
        <v>REBALANS 2024.</v>
      </c>
      <c r="I2" s="197" t="str">
        <f>'Opći dio'!F15</f>
        <v xml:space="preserve">OSTVARENJE/IZVRŠENJE 
 2024. </v>
      </c>
      <c r="J2" s="227" t="str">
        <f>'Prihodi po ekonom. klas.'!J3</f>
        <v>INDEKS</v>
      </c>
      <c r="K2" s="227" t="str">
        <f>'Prihodi po ekonom. klas.'!K3</f>
        <v>INDEKS</v>
      </c>
    </row>
    <row r="3" spans="1:11" ht="14.4" customHeight="1">
      <c r="A3" s="85"/>
      <c r="B3" s="85"/>
      <c r="C3" s="85"/>
      <c r="D3" s="72"/>
      <c r="E3" s="81">
        <v>1</v>
      </c>
      <c r="F3" s="194">
        <v>2</v>
      </c>
      <c r="G3" s="194">
        <v>3</v>
      </c>
      <c r="H3" s="194">
        <v>4</v>
      </c>
      <c r="I3" s="194">
        <v>5</v>
      </c>
      <c r="J3" s="228" t="s">
        <v>1613</v>
      </c>
      <c r="K3" s="228" t="s">
        <v>1692</v>
      </c>
    </row>
    <row r="4" spans="1:11">
      <c r="A4" s="101"/>
      <c r="B4" s="101"/>
      <c r="C4" s="101"/>
      <c r="D4" s="74"/>
      <c r="E4" s="41" t="s">
        <v>1632</v>
      </c>
      <c r="F4" s="64">
        <f>F5+F121+F188+F281+F358+F494+F542+F423+F75+F469</f>
        <v>6241826.1520000007</v>
      </c>
      <c r="G4" s="64">
        <f>G5+G121+G188+G281+G358+G494+G542+G423+G75+G469</f>
        <v>6363971</v>
      </c>
      <c r="H4" s="64">
        <f>H5+H121+H188+H281+H358+H494+H542+H423+H75+H469</f>
        <v>7253381</v>
      </c>
      <c r="I4" s="64">
        <f>I5+I121+I188+I281+I358+I494+I542+I423+I75+I469</f>
        <v>7112691.0100000016</v>
      </c>
      <c r="J4" s="86">
        <f>I4/F4*100</f>
        <v>113.95208448285538</v>
      </c>
      <c r="K4" s="86">
        <f>I4/H4*100</f>
        <v>98.060352958158433</v>
      </c>
    </row>
    <row r="5" spans="1:11">
      <c r="A5" s="89"/>
      <c r="B5" s="89"/>
      <c r="C5" s="89"/>
      <c r="D5" s="42"/>
      <c r="E5" s="42" t="s">
        <v>1261</v>
      </c>
      <c r="F5" s="71">
        <f>F6+F60</f>
        <v>3760959.19</v>
      </c>
      <c r="G5" s="71">
        <f>G6+G60</f>
        <v>4098387</v>
      </c>
      <c r="H5" s="71">
        <f>H6+H60</f>
        <v>4619481</v>
      </c>
      <c r="I5" s="71">
        <f>I6+I60</f>
        <v>4408783.5000000009</v>
      </c>
      <c r="J5" s="90">
        <f t="shared" ref="J5:J68" si="0">H5/G5*100</f>
        <v>112.7146118704749</v>
      </c>
      <c r="K5" s="90">
        <f t="shared" ref="K5:K68" si="1">I5/H5*100</f>
        <v>95.438935672643765</v>
      </c>
    </row>
    <row r="6" spans="1:11">
      <c r="A6" s="101">
        <v>3</v>
      </c>
      <c r="B6" s="101"/>
      <c r="C6" s="101"/>
      <c r="D6" s="104"/>
      <c r="E6" s="101" t="s">
        <v>1317</v>
      </c>
      <c r="F6" s="102">
        <f>F7+F17+F49+F54+F57</f>
        <v>3750113.55</v>
      </c>
      <c r="G6" s="102">
        <f>G7+G17+G49+G54+G57</f>
        <v>4017257</v>
      </c>
      <c r="H6" s="102">
        <f>H7+H17+H49+H54+H57</f>
        <v>4584995</v>
      </c>
      <c r="I6" s="102">
        <f>I7+I17+I49+I54+I57</f>
        <v>4384703.2600000007</v>
      </c>
      <c r="J6" s="103">
        <f t="shared" si="0"/>
        <v>114.13247895267841</v>
      </c>
      <c r="K6" s="103">
        <f t="shared" si="1"/>
        <v>95.631582150035072</v>
      </c>
    </row>
    <row r="7" spans="1:11">
      <c r="A7" s="101"/>
      <c r="B7" s="101">
        <v>31</v>
      </c>
      <c r="C7" s="101"/>
      <c r="D7" s="104"/>
      <c r="E7" s="101" t="s">
        <v>1318</v>
      </c>
      <c r="F7" s="102">
        <f>F8+F12+F14</f>
        <v>3316028.2299999995</v>
      </c>
      <c r="G7" s="102">
        <f>G8+G12+G14</f>
        <v>3457689</v>
      </c>
      <c r="H7" s="102">
        <f>H8+H12+H14</f>
        <v>3992765</v>
      </c>
      <c r="I7" s="102">
        <f>I8+I12+I14</f>
        <v>3993974.6700000004</v>
      </c>
      <c r="J7" s="103">
        <f t="shared" si="0"/>
        <v>115.47496029862721</v>
      </c>
      <c r="K7" s="103">
        <f t="shared" si="1"/>
        <v>100.0302965488828</v>
      </c>
    </row>
    <row r="8" spans="1:11">
      <c r="A8" s="101"/>
      <c r="B8" s="101"/>
      <c r="C8" s="101">
        <v>311</v>
      </c>
      <c r="D8" s="104"/>
      <c r="E8" s="101" t="s">
        <v>1319</v>
      </c>
      <c r="F8" s="102">
        <f>F9+F10+F11</f>
        <v>2761464.4899999998</v>
      </c>
      <c r="G8" s="67">
        <f>G9+G10+G11</f>
        <v>2906069</v>
      </c>
      <c r="H8" s="67">
        <f>H9+H10+H11</f>
        <v>3343173</v>
      </c>
      <c r="I8" s="102">
        <f>I9+I10+I11</f>
        <v>3340911.7600000002</v>
      </c>
      <c r="J8" s="103">
        <f t="shared" si="0"/>
        <v>115.04107438605209</v>
      </c>
      <c r="K8" s="103">
        <f t="shared" si="1"/>
        <v>99.932362459256524</v>
      </c>
    </row>
    <row r="9" spans="1:11">
      <c r="A9" s="101"/>
      <c r="B9" s="101"/>
      <c r="C9" s="101"/>
      <c r="D9" s="104">
        <v>3111</v>
      </c>
      <c r="E9" s="85" t="s">
        <v>1292</v>
      </c>
      <c r="F9" s="67">
        <f>'Posebni dio izvršenja'!E9+'Posebni dio izvršenja'!E22+'Posebni dio izvršenja'!E81</f>
        <v>2759511.42</v>
      </c>
      <c r="G9" s="67">
        <f>'Posebni dio izvršenja'!F9+'Posebni dio izvršenja'!F22+'Posebni dio izvršenja'!F81</f>
        <v>2903700</v>
      </c>
      <c r="H9" s="67">
        <f>'Posebni dio izvršenja'!G9+'Posebni dio izvršenja'!G22+'Posebni dio izvršenja'!G81</f>
        <v>3339679</v>
      </c>
      <c r="I9" s="67">
        <f>'Posebni dio izvršenja'!H9+'Posebni dio izvršenja'!H22+'Posebni dio izvršenja'!H81</f>
        <v>3338957.6300000004</v>
      </c>
      <c r="J9" s="105">
        <f t="shared" si="0"/>
        <v>115.0146020594414</v>
      </c>
      <c r="K9" s="105">
        <f t="shared" si="1"/>
        <v>99.978400019882159</v>
      </c>
    </row>
    <row r="10" spans="1:11">
      <c r="A10" s="101"/>
      <c r="B10" s="101"/>
      <c r="C10" s="101"/>
      <c r="D10" s="104">
        <v>3112</v>
      </c>
      <c r="E10" s="85" t="s">
        <v>1405</v>
      </c>
      <c r="F10" s="67">
        <f>'Posebni dio izvršenja'!E23</f>
        <v>0</v>
      </c>
      <c r="G10" s="67">
        <f>'Posebni dio izvršenja'!F23</f>
        <v>0</v>
      </c>
      <c r="H10" s="67">
        <f>'Posebni dio izvršenja'!G23</f>
        <v>0</v>
      </c>
      <c r="I10" s="67">
        <f>'Posebni dio izvršenja'!H23</f>
        <v>0</v>
      </c>
      <c r="J10" s="105" t="e">
        <f t="shared" si="0"/>
        <v>#DIV/0!</v>
      </c>
      <c r="K10" s="105" t="e">
        <f t="shared" si="1"/>
        <v>#DIV/0!</v>
      </c>
    </row>
    <row r="11" spans="1:11">
      <c r="A11" s="101"/>
      <c r="B11" s="101"/>
      <c r="C11" s="101"/>
      <c r="D11" s="104">
        <v>3114</v>
      </c>
      <c r="E11" s="85" t="s">
        <v>1562</v>
      </c>
      <c r="F11" s="67">
        <f>'Posebni dio izvršenja'!E10</f>
        <v>1953.07</v>
      </c>
      <c r="G11" s="67">
        <f>'Posebni dio izvršenja'!F10</f>
        <v>2369</v>
      </c>
      <c r="H11" s="67">
        <f>'Posebni dio izvršenja'!G10</f>
        <v>3494</v>
      </c>
      <c r="I11" s="67">
        <f>'Posebni dio izvršenja'!H10</f>
        <v>1954.13</v>
      </c>
      <c r="J11" s="105">
        <f t="shared" si="0"/>
        <v>147.48839172646686</v>
      </c>
      <c r="K11" s="105">
        <f t="shared" si="1"/>
        <v>55.928162564396111</v>
      </c>
    </row>
    <row r="12" spans="1:11">
      <c r="A12" s="101"/>
      <c r="B12" s="101"/>
      <c r="C12" s="101">
        <v>312</v>
      </c>
      <c r="D12" s="104"/>
      <c r="E12" s="101" t="s">
        <v>1293</v>
      </c>
      <c r="F12" s="102">
        <f>F13</f>
        <v>98885.21</v>
      </c>
      <c r="G12" s="67">
        <f>G13</f>
        <v>68315</v>
      </c>
      <c r="H12" s="67">
        <f>H13</f>
        <v>100989</v>
      </c>
      <c r="I12" s="102">
        <f>I13</f>
        <v>101803.64</v>
      </c>
      <c r="J12" s="103">
        <f t="shared" si="0"/>
        <v>147.82844177706212</v>
      </c>
      <c r="K12" s="103">
        <f t="shared" si="1"/>
        <v>100.80666211171514</v>
      </c>
    </row>
    <row r="13" spans="1:11">
      <c r="A13" s="101"/>
      <c r="B13" s="101"/>
      <c r="C13" s="101"/>
      <c r="D13" s="104">
        <v>3121</v>
      </c>
      <c r="E13" s="85" t="s">
        <v>1293</v>
      </c>
      <c r="F13" s="67">
        <f>'Posebni dio izvršenja'!E11</f>
        <v>98885.21</v>
      </c>
      <c r="G13" s="67">
        <f>'Posebni dio izvršenja'!F11</f>
        <v>68315</v>
      </c>
      <c r="H13" s="67">
        <f>'Posebni dio izvršenja'!G11</f>
        <v>100989</v>
      </c>
      <c r="I13" s="67">
        <f>'Posebni dio izvršenja'!H11</f>
        <v>101803.64</v>
      </c>
      <c r="J13" s="105">
        <f t="shared" si="0"/>
        <v>147.82844177706212</v>
      </c>
      <c r="K13" s="105">
        <f t="shared" si="1"/>
        <v>100.80666211171514</v>
      </c>
    </row>
    <row r="14" spans="1:11">
      <c r="A14" s="101"/>
      <c r="B14" s="101"/>
      <c r="C14" s="101">
        <v>313</v>
      </c>
      <c r="D14" s="104"/>
      <c r="E14" s="106" t="s">
        <v>1320</v>
      </c>
      <c r="F14" s="102">
        <f>F15+F16</f>
        <v>455678.53</v>
      </c>
      <c r="G14" s="67">
        <f>G15+G16</f>
        <v>483305</v>
      </c>
      <c r="H14" s="67">
        <f>H15+H16</f>
        <v>548603</v>
      </c>
      <c r="I14" s="102">
        <f>I15+I16</f>
        <v>551259.27000000014</v>
      </c>
      <c r="J14" s="103">
        <f t="shared" si="0"/>
        <v>113.51072304238525</v>
      </c>
      <c r="K14" s="103">
        <f t="shared" si="1"/>
        <v>100.48418801938746</v>
      </c>
    </row>
    <row r="15" spans="1:11">
      <c r="A15" s="101"/>
      <c r="B15" s="101"/>
      <c r="C15" s="101"/>
      <c r="D15" s="104">
        <v>3132</v>
      </c>
      <c r="E15" s="85" t="s">
        <v>1354</v>
      </c>
      <c r="F15" s="67">
        <f>'Posebni dio izvršenja'!E12+'Posebni dio izvršenja'!E25+'Posebni dio izvršenja'!E82</f>
        <v>455589.97000000003</v>
      </c>
      <c r="G15" s="67">
        <f>'Posebni dio izvršenja'!F12+'Posebni dio izvršenja'!F25+'Posebni dio izvršenja'!F82</f>
        <v>483225</v>
      </c>
      <c r="H15" s="67">
        <f>'Posebni dio izvršenja'!G12+'Posebni dio izvršenja'!G25+'Posebni dio izvršenja'!G82</f>
        <v>548582</v>
      </c>
      <c r="I15" s="67">
        <f>'Posebni dio izvršenja'!H12+'Posebni dio izvršenja'!H25+'Posebni dio izvršenja'!H82</f>
        <v>551238.84000000008</v>
      </c>
      <c r="J15" s="105">
        <f t="shared" si="0"/>
        <v>113.52516943452844</v>
      </c>
      <c r="K15" s="105">
        <f t="shared" si="1"/>
        <v>100.48431045860056</v>
      </c>
    </row>
    <row r="16" spans="1:11">
      <c r="A16" s="101"/>
      <c r="B16" s="101"/>
      <c r="C16" s="101"/>
      <c r="D16" s="104">
        <v>3133</v>
      </c>
      <c r="E16" s="85" t="s">
        <v>1355</v>
      </c>
      <c r="F16" s="67">
        <f>'Posebni dio izvršenja'!E13+'Posebni dio izvršenja'!E26+'Posebni dio izvršenja'!E83</f>
        <v>88.56</v>
      </c>
      <c r="G16" s="67">
        <f>'Posebni dio izvršenja'!F13+'Posebni dio izvršenja'!F26+'Posebni dio izvršenja'!F83</f>
        <v>80</v>
      </c>
      <c r="H16" s="67">
        <f>'Posebni dio izvršenja'!G13+'Posebni dio izvršenja'!G26+'Posebni dio izvršenja'!G83</f>
        <v>21</v>
      </c>
      <c r="I16" s="67">
        <f>'Posebni dio izvršenja'!H13+'Posebni dio izvršenja'!H26+'Posebni dio izvršenja'!H83</f>
        <v>20.43</v>
      </c>
      <c r="J16" s="105">
        <f t="shared" si="0"/>
        <v>26.25</v>
      </c>
      <c r="K16" s="105">
        <f t="shared" si="1"/>
        <v>97.285714285714292</v>
      </c>
    </row>
    <row r="17" spans="1:11">
      <c r="A17" s="101"/>
      <c r="B17" s="101">
        <v>32</v>
      </c>
      <c r="C17" s="101"/>
      <c r="D17" s="104"/>
      <c r="E17" s="101" t="s">
        <v>1321</v>
      </c>
      <c r="F17" s="102">
        <f>F18+F23+F30+F42+F40</f>
        <v>429505.12</v>
      </c>
      <c r="G17" s="102">
        <f>G18+G23+G30+G42+G40</f>
        <v>552528</v>
      </c>
      <c r="H17" s="102">
        <f>H18+H23+H30+H42+H40</f>
        <v>583187</v>
      </c>
      <c r="I17" s="102">
        <f>I18+I23+I30+I42+I40</f>
        <v>382967.43</v>
      </c>
      <c r="J17" s="103">
        <f t="shared" si="0"/>
        <v>105.54885906234617</v>
      </c>
      <c r="K17" s="103">
        <f t="shared" si="1"/>
        <v>65.668032723637523</v>
      </c>
    </row>
    <row r="18" spans="1:11">
      <c r="A18" s="101"/>
      <c r="B18" s="101"/>
      <c r="C18" s="101">
        <v>321</v>
      </c>
      <c r="D18" s="104"/>
      <c r="E18" s="101" t="s">
        <v>1322</v>
      </c>
      <c r="F18" s="102">
        <f>SUM(F19:F22)</f>
        <v>75483.070000000007</v>
      </c>
      <c r="G18" s="67">
        <f>SUM(G19:G22)</f>
        <v>93281</v>
      </c>
      <c r="H18" s="67">
        <f>SUM(H19:H22)</f>
        <v>93682</v>
      </c>
      <c r="I18" s="102">
        <f>SUM(I19:I22)</f>
        <v>84300.37000000001</v>
      </c>
      <c r="J18" s="103">
        <f t="shared" si="0"/>
        <v>100.42988389918632</v>
      </c>
      <c r="K18" s="103">
        <f t="shared" si="1"/>
        <v>89.985664268482751</v>
      </c>
    </row>
    <row r="19" spans="1:11">
      <c r="A19" s="101"/>
      <c r="B19" s="101"/>
      <c r="C19" s="101"/>
      <c r="D19" s="104">
        <v>3211</v>
      </c>
      <c r="E19" s="85" t="s">
        <v>1264</v>
      </c>
      <c r="F19" s="67">
        <f>'Posebni dio izvršenja'!E28</f>
        <v>10526.069999999998</v>
      </c>
      <c r="G19" s="67">
        <f>'Posebni dio izvršenja'!F28</f>
        <v>17745</v>
      </c>
      <c r="H19" s="67">
        <f>'Posebni dio izvršenja'!G28</f>
        <v>26245</v>
      </c>
      <c r="I19" s="67">
        <f>'Posebni dio izvršenja'!H28</f>
        <v>20230.75</v>
      </c>
      <c r="J19" s="105">
        <f t="shared" si="0"/>
        <v>147.90081713158636</v>
      </c>
      <c r="K19" s="105">
        <f t="shared" si="1"/>
        <v>77.084206515526759</v>
      </c>
    </row>
    <row r="20" spans="1:11" ht="14.25" customHeight="1">
      <c r="A20" s="101"/>
      <c r="B20" s="101"/>
      <c r="C20" s="101"/>
      <c r="D20" s="104">
        <v>3212</v>
      </c>
      <c r="E20" s="107" t="s">
        <v>1265</v>
      </c>
      <c r="F20" s="67">
        <f>'Posebni dio izvršenja'!E15</f>
        <v>61982.76</v>
      </c>
      <c r="G20" s="67">
        <f>'Posebni dio izvršenja'!F15</f>
        <v>71845</v>
      </c>
      <c r="H20" s="67">
        <f>'Posebni dio izvršenja'!G15</f>
        <v>61737</v>
      </c>
      <c r="I20" s="67">
        <f>'Posebni dio izvršenja'!H15</f>
        <v>59572.73</v>
      </c>
      <c r="J20" s="105">
        <f t="shared" si="0"/>
        <v>85.930823300160057</v>
      </c>
      <c r="K20" s="105">
        <f t="shared" si="1"/>
        <v>96.494371284642924</v>
      </c>
    </row>
    <row r="21" spans="1:11">
      <c r="A21" s="101"/>
      <c r="B21" s="101"/>
      <c r="C21" s="101"/>
      <c r="D21" s="104">
        <v>3213</v>
      </c>
      <c r="E21" s="85" t="s">
        <v>1266</v>
      </c>
      <c r="F21" s="67">
        <f>'Posebni dio izvršenja'!E29</f>
        <v>2945.44</v>
      </c>
      <c r="G21" s="67">
        <f>'Posebni dio izvršenja'!F29</f>
        <v>3691</v>
      </c>
      <c r="H21" s="67">
        <f>'Posebni dio izvršenja'!G29</f>
        <v>5700</v>
      </c>
      <c r="I21" s="67">
        <f>'Posebni dio izvršenja'!H29</f>
        <v>4496.8899999999994</v>
      </c>
      <c r="J21" s="105">
        <f t="shared" si="0"/>
        <v>154.42969384990516</v>
      </c>
      <c r="K21" s="105">
        <f t="shared" si="1"/>
        <v>78.892807017543859</v>
      </c>
    </row>
    <row r="22" spans="1:11">
      <c r="A22" s="101"/>
      <c r="B22" s="101"/>
      <c r="C22" s="101"/>
      <c r="D22" s="104">
        <v>3214</v>
      </c>
      <c r="E22" s="85" t="s">
        <v>1538</v>
      </c>
      <c r="F22" s="67">
        <f>'Posebni dio izvršenja'!E30</f>
        <v>28.8</v>
      </c>
      <c r="G22" s="67">
        <f>'Posebni dio izvršenja'!F30</f>
        <v>0</v>
      </c>
      <c r="H22" s="67">
        <f>'Posebni dio izvršenja'!G30</f>
        <v>0</v>
      </c>
      <c r="I22" s="67">
        <f>'Posebni dio izvršenja'!H30</f>
        <v>0</v>
      </c>
      <c r="J22" s="105" t="e">
        <f t="shared" si="0"/>
        <v>#DIV/0!</v>
      </c>
      <c r="K22" s="105" t="e">
        <f t="shared" si="1"/>
        <v>#DIV/0!</v>
      </c>
    </row>
    <row r="23" spans="1:11">
      <c r="A23" s="101"/>
      <c r="B23" s="101"/>
      <c r="C23" s="101">
        <v>322</v>
      </c>
      <c r="D23" s="104"/>
      <c r="E23" s="101" t="s">
        <v>1339</v>
      </c>
      <c r="F23" s="102">
        <f>SUM(F24:F29)</f>
        <v>87323.290000000008</v>
      </c>
      <c r="G23" s="67">
        <f>SUM(G24:G29)</f>
        <v>125139</v>
      </c>
      <c r="H23" s="67">
        <f>SUM(H24:H29)</f>
        <v>94950</v>
      </c>
      <c r="I23" s="102">
        <f>SUM(I24:I29)</f>
        <v>74621.34</v>
      </c>
      <c r="J23" s="103">
        <f t="shared" si="0"/>
        <v>75.875626303550447</v>
      </c>
      <c r="K23" s="103">
        <f t="shared" si="1"/>
        <v>78.590142180094773</v>
      </c>
    </row>
    <row r="24" spans="1:11">
      <c r="A24" s="101"/>
      <c r="B24" s="101"/>
      <c r="C24" s="101"/>
      <c r="D24" s="104">
        <v>3221</v>
      </c>
      <c r="E24" s="85" t="s">
        <v>1267</v>
      </c>
      <c r="F24" s="67">
        <f>'Posebni dio izvršenja'!E31</f>
        <v>19287.550000000003</v>
      </c>
      <c r="G24" s="67">
        <f>'Posebni dio izvršenja'!F31</f>
        <v>18439</v>
      </c>
      <c r="H24" s="67">
        <f>'Posebni dio izvršenja'!G31</f>
        <v>25450</v>
      </c>
      <c r="I24" s="67">
        <f>'Posebni dio izvršenja'!H31</f>
        <v>21463.68</v>
      </c>
      <c r="J24" s="105">
        <f t="shared" si="0"/>
        <v>138.02266934215521</v>
      </c>
      <c r="K24" s="105">
        <f t="shared" si="1"/>
        <v>84.336660117878196</v>
      </c>
    </row>
    <row r="25" spans="1:11">
      <c r="A25" s="101"/>
      <c r="B25" s="101"/>
      <c r="C25" s="101"/>
      <c r="D25" s="104">
        <v>3222</v>
      </c>
      <c r="E25" s="85" t="s">
        <v>1268</v>
      </c>
      <c r="F25" s="67">
        <f>'Posebni dio izvršenja'!E32</f>
        <v>687.11</v>
      </c>
      <c r="G25" s="67">
        <f>'Posebni dio izvršenja'!F32</f>
        <v>1200</v>
      </c>
      <c r="H25" s="67">
        <f>'Posebni dio izvršenja'!G32</f>
        <v>2500</v>
      </c>
      <c r="I25" s="67">
        <f>'Posebni dio izvršenja'!H32</f>
        <v>1363.5</v>
      </c>
      <c r="J25" s="105">
        <f t="shared" si="0"/>
        <v>208.33333333333334</v>
      </c>
      <c r="K25" s="105">
        <f t="shared" si="1"/>
        <v>54.54</v>
      </c>
    </row>
    <row r="26" spans="1:11">
      <c r="A26" s="101"/>
      <c r="B26" s="101"/>
      <c r="C26" s="101"/>
      <c r="D26" s="104">
        <v>3223</v>
      </c>
      <c r="E26" s="85" t="s">
        <v>1269</v>
      </c>
      <c r="F26" s="67">
        <f>'Posebni dio izvršenja'!E33</f>
        <v>51337.98</v>
      </c>
      <c r="G26" s="67">
        <f>'Posebni dio izvršenja'!F33</f>
        <v>95000</v>
      </c>
      <c r="H26" s="67">
        <f>'Posebni dio izvršenja'!G33</f>
        <v>51000</v>
      </c>
      <c r="I26" s="67">
        <f>'Posebni dio izvršenja'!H33</f>
        <v>37005.919999999998</v>
      </c>
      <c r="J26" s="105">
        <f t="shared" si="0"/>
        <v>53.684210526315788</v>
      </c>
      <c r="K26" s="105">
        <f t="shared" si="1"/>
        <v>72.560627450980391</v>
      </c>
    </row>
    <row r="27" spans="1:11" ht="15" customHeight="1">
      <c r="A27" s="101"/>
      <c r="B27" s="101"/>
      <c r="C27" s="101"/>
      <c r="D27" s="104">
        <v>3224</v>
      </c>
      <c r="E27" s="107" t="s">
        <v>1270</v>
      </c>
      <c r="F27" s="67">
        <f>'Posebni dio izvršenja'!E34</f>
        <v>16010.65</v>
      </c>
      <c r="G27" s="67">
        <f>'Posebni dio izvršenja'!F34</f>
        <v>10000</v>
      </c>
      <c r="H27" s="67">
        <f>'Posebni dio izvršenja'!G34</f>
        <v>15000</v>
      </c>
      <c r="I27" s="67">
        <f>'Posebni dio izvršenja'!H34</f>
        <v>14217.45</v>
      </c>
      <c r="J27" s="105">
        <f t="shared" si="0"/>
        <v>150</v>
      </c>
      <c r="K27" s="105">
        <f t="shared" si="1"/>
        <v>94.783000000000001</v>
      </c>
    </row>
    <row r="28" spans="1:11" ht="15" customHeight="1">
      <c r="A28" s="101"/>
      <c r="B28" s="101"/>
      <c r="C28" s="101"/>
      <c r="D28" s="104">
        <v>3225</v>
      </c>
      <c r="E28" s="107" t="s">
        <v>1565</v>
      </c>
      <c r="F28" s="67">
        <f>'Posebni dio izvršenja'!E35</f>
        <v>0</v>
      </c>
      <c r="G28" s="67">
        <f>'Posebni dio izvršenja'!F35</f>
        <v>0</v>
      </c>
      <c r="H28" s="67">
        <f>'Posebni dio izvršenja'!G35</f>
        <v>0</v>
      </c>
      <c r="I28" s="67">
        <f>'Posebni dio izvršenja'!H35</f>
        <v>0</v>
      </c>
      <c r="J28" s="105" t="e">
        <f t="shared" si="0"/>
        <v>#DIV/0!</v>
      </c>
      <c r="K28" s="105" t="e">
        <f t="shared" si="1"/>
        <v>#DIV/0!</v>
      </c>
    </row>
    <row r="29" spans="1:11">
      <c r="A29" s="101"/>
      <c r="B29" s="101"/>
      <c r="C29" s="101"/>
      <c r="D29" s="104">
        <v>3227</v>
      </c>
      <c r="E29" s="85" t="s">
        <v>1271</v>
      </c>
      <c r="F29" s="67">
        <f>'Posebni dio izvršenja'!E36</f>
        <v>0</v>
      </c>
      <c r="G29" s="67">
        <f>'Posebni dio izvršenja'!F36</f>
        <v>500</v>
      </c>
      <c r="H29" s="67">
        <f>'Posebni dio izvršenja'!G36</f>
        <v>1000</v>
      </c>
      <c r="I29" s="67">
        <f>'Posebni dio izvršenja'!H36</f>
        <v>570.79</v>
      </c>
      <c r="J29" s="105">
        <f t="shared" si="0"/>
        <v>200</v>
      </c>
      <c r="K29" s="105">
        <f t="shared" si="1"/>
        <v>57.078999999999994</v>
      </c>
    </row>
    <row r="30" spans="1:11" s="109" customFormat="1">
      <c r="A30" s="106"/>
      <c r="B30" s="106"/>
      <c r="C30" s="106">
        <v>323</v>
      </c>
      <c r="D30" s="104"/>
      <c r="E30" s="106" t="s">
        <v>1340</v>
      </c>
      <c r="F30" s="199">
        <f>SUM(F31:F39)</f>
        <v>238239.79</v>
      </c>
      <c r="G30" s="67">
        <f>SUM(G31:G39)</f>
        <v>303612</v>
      </c>
      <c r="H30" s="67">
        <f>SUM(H31:H39)</f>
        <v>317980</v>
      </c>
      <c r="I30" s="199">
        <f>SUM(I31:I39)</f>
        <v>191040.65999999997</v>
      </c>
      <c r="J30" s="108">
        <f t="shared" si="0"/>
        <v>104.73235576986417</v>
      </c>
      <c r="K30" s="108">
        <f t="shared" si="1"/>
        <v>60.079457827536316</v>
      </c>
    </row>
    <row r="31" spans="1:11">
      <c r="A31" s="101"/>
      <c r="B31" s="101"/>
      <c r="C31" s="101"/>
      <c r="D31" s="104">
        <v>3231</v>
      </c>
      <c r="E31" s="85" t="s">
        <v>1272</v>
      </c>
      <c r="F31" s="67">
        <f>'Posebni dio izvršenja'!E37</f>
        <v>2563.87</v>
      </c>
      <c r="G31" s="67">
        <f>'Posebni dio izvršenja'!F37</f>
        <v>3000</v>
      </c>
      <c r="H31" s="67">
        <f>'Posebni dio izvršenja'!G37</f>
        <v>12000</v>
      </c>
      <c r="I31" s="67">
        <f>'Posebni dio izvršenja'!H37</f>
        <v>6907.51</v>
      </c>
      <c r="J31" s="105">
        <f t="shared" si="0"/>
        <v>400</v>
      </c>
      <c r="K31" s="105">
        <f t="shared" si="1"/>
        <v>57.562583333333336</v>
      </c>
    </row>
    <row r="32" spans="1:11">
      <c r="A32" s="101"/>
      <c r="B32" s="101"/>
      <c r="C32" s="101"/>
      <c r="D32" s="104">
        <v>3232</v>
      </c>
      <c r="E32" s="85" t="s">
        <v>1273</v>
      </c>
      <c r="F32" s="67">
        <f>'Posebni dio izvršenja'!E38</f>
        <v>19582.41</v>
      </c>
      <c r="G32" s="67">
        <f>'Posebni dio izvršenja'!F38</f>
        <v>115000</v>
      </c>
      <c r="H32" s="67">
        <f>'Posebni dio izvršenja'!G38</f>
        <v>50000</v>
      </c>
      <c r="I32" s="67">
        <f>'Posebni dio izvršenja'!H38</f>
        <v>49020.44</v>
      </c>
      <c r="J32" s="105">
        <f t="shared" si="0"/>
        <v>43.478260869565219</v>
      </c>
      <c r="K32" s="105">
        <f t="shared" si="1"/>
        <v>98.040880000000001</v>
      </c>
    </row>
    <row r="33" spans="1:11">
      <c r="A33" s="101"/>
      <c r="B33" s="101"/>
      <c r="C33" s="101"/>
      <c r="D33" s="104">
        <v>3233</v>
      </c>
      <c r="E33" s="85" t="s">
        <v>1274</v>
      </c>
      <c r="F33" s="67">
        <f>'Posebni dio izvršenja'!E39</f>
        <v>9188.44</v>
      </c>
      <c r="G33" s="67">
        <f>'Posebni dio izvršenja'!F39</f>
        <v>7500</v>
      </c>
      <c r="H33" s="67">
        <f>'Posebni dio izvršenja'!G39</f>
        <v>15000</v>
      </c>
      <c r="I33" s="67">
        <f>'Posebni dio izvršenja'!H39</f>
        <v>12090.79</v>
      </c>
      <c r="J33" s="105">
        <f t="shared" si="0"/>
        <v>200</v>
      </c>
      <c r="K33" s="105">
        <f t="shared" si="1"/>
        <v>80.605266666666679</v>
      </c>
    </row>
    <row r="34" spans="1:11">
      <c r="A34" s="101"/>
      <c r="B34" s="101"/>
      <c r="C34" s="101"/>
      <c r="D34" s="104">
        <v>3234</v>
      </c>
      <c r="E34" s="85" t="s">
        <v>1275</v>
      </c>
      <c r="F34" s="67">
        <f>'Posebni dio izvršenja'!E40</f>
        <v>23097.39</v>
      </c>
      <c r="G34" s="67">
        <f>'Posebni dio izvršenja'!F40</f>
        <v>22000</v>
      </c>
      <c r="H34" s="67">
        <f>'Posebni dio izvršenja'!G40</f>
        <v>22000</v>
      </c>
      <c r="I34" s="67">
        <f>'Posebni dio izvršenja'!H40</f>
        <v>2120.94</v>
      </c>
      <c r="J34" s="105">
        <f t="shared" si="0"/>
        <v>100</v>
      </c>
      <c r="K34" s="105">
        <f t="shared" si="1"/>
        <v>9.6406363636363643</v>
      </c>
    </row>
    <row r="35" spans="1:11">
      <c r="A35" s="101"/>
      <c r="B35" s="101"/>
      <c r="C35" s="101"/>
      <c r="D35" s="104">
        <v>3235</v>
      </c>
      <c r="E35" s="85" t="s">
        <v>1276</v>
      </c>
      <c r="F35" s="67">
        <f>'Posebni dio izvršenja'!E41</f>
        <v>60140.11</v>
      </c>
      <c r="G35" s="67">
        <f>'Posebni dio izvršenja'!F41</f>
        <v>30108</v>
      </c>
      <c r="H35" s="67">
        <f>'Posebni dio izvršenja'!G41</f>
        <v>66000</v>
      </c>
      <c r="I35" s="67">
        <f>'Posebni dio izvršenja'!H41</f>
        <v>896.39</v>
      </c>
      <c r="J35" s="105">
        <f t="shared" si="0"/>
        <v>219.210840972499</v>
      </c>
      <c r="K35" s="105">
        <f t="shared" si="1"/>
        <v>1.3581666666666667</v>
      </c>
    </row>
    <row r="36" spans="1:11">
      <c r="A36" s="101"/>
      <c r="B36" s="101"/>
      <c r="C36" s="101"/>
      <c r="D36" s="104">
        <v>3236</v>
      </c>
      <c r="E36" s="85" t="s">
        <v>1277</v>
      </c>
      <c r="F36" s="67">
        <f>'Posebni dio izvršenja'!E16+'Posebni dio izvršenja'!E42</f>
        <v>6810.15</v>
      </c>
      <c r="G36" s="67">
        <f>'Posebni dio izvršenja'!F16+'Posebni dio izvršenja'!F42</f>
        <v>10004</v>
      </c>
      <c r="H36" s="67">
        <f>'Posebni dio izvršenja'!G16+'Posebni dio izvršenja'!G42</f>
        <v>6880</v>
      </c>
      <c r="I36" s="67">
        <f>'Posebni dio izvršenja'!H16+'Posebni dio izvršenja'!H42</f>
        <v>6848.61</v>
      </c>
      <c r="J36" s="105">
        <f t="shared" si="0"/>
        <v>68.77249100359856</v>
      </c>
      <c r="K36" s="105">
        <f t="shared" si="1"/>
        <v>99.543750000000003</v>
      </c>
    </row>
    <row r="37" spans="1:11">
      <c r="A37" s="101"/>
      <c r="B37" s="101"/>
      <c r="C37" s="101"/>
      <c r="D37" s="104">
        <v>3237</v>
      </c>
      <c r="E37" s="85" t="s">
        <v>1278</v>
      </c>
      <c r="F37" s="67">
        <f>'Posebni dio izvršenja'!E43</f>
        <v>100035.9</v>
      </c>
      <c r="G37" s="67">
        <f>'Posebni dio izvršenja'!F43</f>
        <v>101000</v>
      </c>
      <c r="H37" s="67">
        <f>'Posebni dio izvršenja'!G43</f>
        <v>80100</v>
      </c>
      <c r="I37" s="67">
        <f>'Posebni dio izvršenja'!H43</f>
        <v>77863.049999999988</v>
      </c>
      <c r="J37" s="105">
        <f t="shared" si="0"/>
        <v>79.306930693069305</v>
      </c>
      <c r="K37" s="105">
        <f t="shared" si="1"/>
        <v>97.207303370786505</v>
      </c>
    </row>
    <row r="38" spans="1:11">
      <c r="A38" s="101"/>
      <c r="B38" s="101"/>
      <c r="C38" s="101"/>
      <c r="D38" s="104">
        <v>3238</v>
      </c>
      <c r="E38" s="85" t="s">
        <v>1279</v>
      </c>
      <c r="F38" s="67">
        <f>'Posebni dio izvršenja'!E44</f>
        <v>12836.51</v>
      </c>
      <c r="G38" s="67">
        <f>'Posebni dio izvršenja'!F44</f>
        <v>10000</v>
      </c>
      <c r="H38" s="67">
        <f>'Posebni dio izvršenja'!G44</f>
        <v>21000</v>
      </c>
      <c r="I38" s="67">
        <f>'Posebni dio izvršenja'!H44</f>
        <v>15696.97</v>
      </c>
      <c r="J38" s="105">
        <f t="shared" si="0"/>
        <v>210</v>
      </c>
      <c r="K38" s="105">
        <f t="shared" si="1"/>
        <v>74.747476190476192</v>
      </c>
    </row>
    <row r="39" spans="1:11">
      <c r="A39" s="101"/>
      <c r="B39" s="101"/>
      <c r="C39" s="101"/>
      <c r="D39" s="104">
        <v>3239</v>
      </c>
      <c r="E39" s="85" t="s">
        <v>1280</v>
      </c>
      <c r="F39" s="67">
        <f>'Posebni dio izvršenja'!E45</f>
        <v>3985.01</v>
      </c>
      <c r="G39" s="67">
        <f>'Posebni dio izvršenja'!F45</f>
        <v>5000</v>
      </c>
      <c r="H39" s="67">
        <f>'Posebni dio izvršenja'!G45</f>
        <v>45000</v>
      </c>
      <c r="I39" s="67">
        <f>'Posebni dio izvršenja'!H45</f>
        <v>19595.96</v>
      </c>
      <c r="J39" s="105">
        <f t="shared" si="0"/>
        <v>900</v>
      </c>
      <c r="K39" s="105">
        <f t="shared" si="1"/>
        <v>43.546577777777777</v>
      </c>
    </row>
    <row r="40" spans="1:11" s="110" customFormat="1">
      <c r="A40" s="101"/>
      <c r="B40" s="101"/>
      <c r="C40" s="101">
        <v>324</v>
      </c>
      <c r="D40" s="104"/>
      <c r="E40" s="101" t="s">
        <v>1348</v>
      </c>
      <c r="F40" s="102">
        <f>F41</f>
        <v>1765</v>
      </c>
      <c r="G40" s="67">
        <f>G41</f>
        <v>2000</v>
      </c>
      <c r="H40" s="67">
        <f>H41</f>
        <v>6000</v>
      </c>
      <c r="I40" s="102">
        <f>I41</f>
        <v>5375.42</v>
      </c>
      <c r="J40" s="103">
        <f t="shared" si="0"/>
        <v>300</v>
      </c>
      <c r="K40" s="103">
        <f t="shared" si="1"/>
        <v>89.590333333333334</v>
      </c>
    </row>
    <row r="41" spans="1:11">
      <c r="A41" s="101"/>
      <c r="B41" s="101"/>
      <c r="C41" s="101"/>
      <c r="D41" s="104">
        <v>3241</v>
      </c>
      <c r="E41" s="85" t="s">
        <v>1348</v>
      </c>
      <c r="F41" s="67">
        <f>'Posebni dio izvršenja'!E46</f>
        <v>1765</v>
      </c>
      <c r="G41" s="67">
        <f>'Posebni dio izvršenja'!F46</f>
        <v>2000</v>
      </c>
      <c r="H41" s="67">
        <f>'Posebni dio izvršenja'!G46</f>
        <v>6000</v>
      </c>
      <c r="I41" s="67">
        <f>'Posebni dio izvršenja'!H46</f>
        <v>5375.42</v>
      </c>
      <c r="J41" s="105">
        <f t="shared" si="0"/>
        <v>300</v>
      </c>
      <c r="K41" s="105">
        <f t="shared" si="1"/>
        <v>89.590333333333334</v>
      </c>
    </row>
    <row r="42" spans="1:11">
      <c r="A42" s="101"/>
      <c r="B42" s="101"/>
      <c r="C42" s="101">
        <v>329</v>
      </c>
      <c r="D42" s="104"/>
      <c r="E42" s="101" t="s">
        <v>1285</v>
      </c>
      <c r="F42" s="102">
        <f>SUM(F43:F48)</f>
        <v>26693.969999999998</v>
      </c>
      <c r="G42" s="67">
        <f>SUM(G43:G48)</f>
        <v>28496</v>
      </c>
      <c r="H42" s="67">
        <f>SUM(H43:H48)</f>
        <v>70575</v>
      </c>
      <c r="I42" s="102">
        <f>SUM(I43:I48)</f>
        <v>27629.64</v>
      </c>
      <c r="J42" s="103">
        <f t="shared" si="0"/>
        <v>247.66633913531723</v>
      </c>
      <c r="K42" s="103">
        <f t="shared" si="1"/>
        <v>39.149330499468647</v>
      </c>
    </row>
    <row r="43" spans="1:11">
      <c r="A43" s="101"/>
      <c r="B43" s="101"/>
      <c r="C43" s="101"/>
      <c r="D43" s="104">
        <v>3292</v>
      </c>
      <c r="E43" s="85" t="s">
        <v>1281</v>
      </c>
      <c r="F43" s="67">
        <f>'Posebni dio izvršenja'!E47</f>
        <v>3997.96</v>
      </c>
      <c r="G43" s="67">
        <f>'Posebni dio izvršenja'!F47</f>
        <v>4000</v>
      </c>
      <c r="H43" s="67">
        <f>'Posebni dio izvršenja'!G47</f>
        <v>3500</v>
      </c>
      <c r="I43" s="67">
        <f>'Posebni dio izvršenja'!H47</f>
        <v>4112.7299999999996</v>
      </c>
      <c r="J43" s="105">
        <f t="shared" si="0"/>
        <v>87.5</v>
      </c>
      <c r="K43" s="105">
        <f t="shared" si="1"/>
        <v>117.50657142857142</v>
      </c>
    </row>
    <row r="44" spans="1:11">
      <c r="A44" s="101"/>
      <c r="B44" s="101"/>
      <c r="C44" s="101"/>
      <c r="D44" s="104">
        <v>3293</v>
      </c>
      <c r="E44" s="85" t="s">
        <v>1297</v>
      </c>
      <c r="F44" s="67">
        <f>'Posebni dio izvršenja'!E48</f>
        <v>4293.84</v>
      </c>
      <c r="G44" s="67">
        <f>'Posebni dio izvršenja'!F48</f>
        <v>4000</v>
      </c>
      <c r="H44" s="67">
        <f>'Posebni dio izvršenja'!G48</f>
        <v>42000</v>
      </c>
      <c r="I44" s="67">
        <f>'Posebni dio izvršenja'!H48</f>
        <v>3218.6</v>
      </c>
      <c r="J44" s="105">
        <f t="shared" si="0"/>
        <v>1050</v>
      </c>
      <c r="K44" s="105">
        <f t="shared" si="1"/>
        <v>7.6633333333333331</v>
      </c>
    </row>
    <row r="45" spans="1:11">
      <c r="A45" s="101"/>
      <c r="B45" s="101"/>
      <c r="C45" s="101"/>
      <c r="D45" s="104">
        <v>3294</v>
      </c>
      <c r="E45" s="85" t="s">
        <v>1283</v>
      </c>
      <c r="F45" s="67">
        <f>'Posebni dio izvršenja'!E49</f>
        <v>2068.64</v>
      </c>
      <c r="G45" s="67">
        <f>'Posebni dio izvršenja'!F49</f>
        <v>4000</v>
      </c>
      <c r="H45" s="67">
        <f>'Posebni dio izvršenja'!G49</f>
        <v>4000</v>
      </c>
      <c r="I45" s="67">
        <f>'Posebni dio izvršenja'!H49</f>
        <v>1516.62</v>
      </c>
      <c r="J45" s="105">
        <f t="shared" si="0"/>
        <v>100</v>
      </c>
      <c r="K45" s="105">
        <f t="shared" si="1"/>
        <v>37.915499999999994</v>
      </c>
    </row>
    <row r="46" spans="1:11">
      <c r="A46" s="101"/>
      <c r="B46" s="101"/>
      <c r="C46" s="101"/>
      <c r="D46" s="104">
        <v>3295</v>
      </c>
      <c r="E46" s="85" t="s">
        <v>1284</v>
      </c>
      <c r="F46" s="67">
        <f>'Posebni dio izvršenja'!E50+'Posebni dio izvršenja'!E17+'Posebni dio izvršenja'!E85</f>
        <v>6367.2199999999993</v>
      </c>
      <c r="G46" s="67">
        <f>'Posebni dio izvršenja'!F50+'Posebni dio izvršenja'!F17+'Posebni dio izvršenja'!F85</f>
        <v>7048</v>
      </c>
      <c r="H46" s="67">
        <f>'Posebni dio izvršenja'!G50+'Posebni dio izvršenja'!G17+'Posebni dio izvršenja'!G85</f>
        <v>6984</v>
      </c>
      <c r="I46" s="67">
        <f>'Posebni dio izvršenja'!H50+'Posebni dio izvršenja'!H17+'Posebni dio izvršenja'!H85</f>
        <v>6862.83</v>
      </c>
      <c r="J46" s="105">
        <f t="shared" si="0"/>
        <v>99.091940976163457</v>
      </c>
      <c r="K46" s="105">
        <f t="shared" si="1"/>
        <v>98.265034364261169</v>
      </c>
    </row>
    <row r="47" spans="1:11">
      <c r="A47" s="101"/>
      <c r="B47" s="101"/>
      <c r="C47" s="101"/>
      <c r="D47" s="104">
        <v>3296</v>
      </c>
      <c r="E47" s="85" t="s">
        <v>1422</v>
      </c>
      <c r="F47" s="67">
        <f>'Posebni dio izvršenja'!E51+'Posebni dio izvršenja'!E86</f>
        <v>1918.08</v>
      </c>
      <c r="G47" s="67">
        <f>'Posebni dio izvršenja'!F51+'Posebni dio izvršenja'!F86</f>
        <v>1400</v>
      </c>
      <c r="H47" s="67">
        <f>'Posebni dio izvršenja'!G51+'Posebni dio izvršenja'!G86</f>
        <v>4091</v>
      </c>
      <c r="I47" s="67">
        <f>'Posebni dio izvršenja'!H51+'Posebni dio izvršenja'!H86</f>
        <v>1090.99</v>
      </c>
      <c r="J47" s="105">
        <f t="shared" si="0"/>
        <v>292.21428571428572</v>
      </c>
      <c r="K47" s="105">
        <f t="shared" si="1"/>
        <v>26.668051821070645</v>
      </c>
    </row>
    <row r="48" spans="1:11">
      <c r="A48" s="101"/>
      <c r="B48" s="101"/>
      <c r="C48" s="101"/>
      <c r="D48" s="104">
        <v>3299</v>
      </c>
      <c r="E48" s="85" t="s">
        <v>1285</v>
      </c>
      <c r="F48" s="67">
        <f>'Posebni dio izvršenja'!E52</f>
        <v>8048.23</v>
      </c>
      <c r="G48" s="67">
        <f>'Posebni dio izvršenja'!F52</f>
        <v>8048</v>
      </c>
      <c r="H48" s="67">
        <f>'Posebni dio izvršenja'!G52</f>
        <v>10000</v>
      </c>
      <c r="I48" s="67">
        <f>'Posebni dio izvršenja'!H52</f>
        <v>10827.87</v>
      </c>
      <c r="J48" s="105">
        <f t="shared" si="0"/>
        <v>124.2544731610338</v>
      </c>
      <c r="K48" s="105">
        <f t="shared" si="1"/>
        <v>108.27870000000001</v>
      </c>
    </row>
    <row r="49" spans="1:11">
      <c r="A49" s="101"/>
      <c r="B49" s="101">
        <v>34</v>
      </c>
      <c r="C49" s="101"/>
      <c r="D49" s="104"/>
      <c r="E49" s="101" t="s">
        <v>1341</v>
      </c>
      <c r="F49" s="102">
        <f>F50</f>
        <v>4580.2</v>
      </c>
      <c r="G49" s="102">
        <f>G50</f>
        <v>4540</v>
      </c>
      <c r="H49" s="102">
        <f>H50</f>
        <v>3600</v>
      </c>
      <c r="I49" s="102">
        <f>I50</f>
        <v>4329.2300000000005</v>
      </c>
      <c r="J49" s="103">
        <f t="shared" si="0"/>
        <v>79.295154185022028</v>
      </c>
      <c r="K49" s="103">
        <f t="shared" si="1"/>
        <v>120.25638888888889</v>
      </c>
    </row>
    <row r="50" spans="1:11">
      <c r="A50" s="101"/>
      <c r="B50" s="101"/>
      <c r="C50" s="101">
        <v>343</v>
      </c>
      <c r="D50" s="104"/>
      <c r="E50" s="101" t="s">
        <v>1342</v>
      </c>
      <c r="F50" s="102">
        <f>SUM(F51:F53)</f>
        <v>4580.2</v>
      </c>
      <c r="G50" s="67">
        <f>SUM(G51:G53)</f>
        <v>4540</v>
      </c>
      <c r="H50" s="67">
        <f>SUM(H51:H53)</f>
        <v>3600</v>
      </c>
      <c r="I50" s="102">
        <f>SUM(I51:I53)</f>
        <v>4329.2300000000005</v>
      </c>
      <c r="J50" s="103">
        <f t="shared" si="0"/>
        <v>79.295154185022028</v>
      </c>
      <c r="K50" s="103">
        <f t="shared" si="1"/>
        <v>120.25638888888889</v>
      </c>
    </row>
    <row r="51" spans="1:11">
      <c r="A51" s="101"/>
      <c r="B51" s="101"/>
      <c r="C51" s="101"/>
      <c r="D51" s="104">
        <v>3431</v>
      </c>
      <c r="E51" s="85" t="s">
        <v>1286</v>
      </c>
      <c r="F51" s="67">
        <f>'Posebni dio izvršenja'!E54</f>
        <v>2550.98</v>
      </c>
      <c r="G51" s="67">
        <f>'Posebni dio izvršenja'!F54</f>
        <v>2600</v>
      </c>
      <c r="H51" s="67">
        <f>'Posebni dio izvršenja'!G54</f>
        <v>3000</v>
      </c>
      <c r="I51" s="67">
        <f>'Posebni dio izvršenja'!H54</f>
        <v>3717.04</v>
      </c>
      <c r="J51" s="105">
        <f t="shared" si="0"/>
        <v>115.38461538461537</v>
      </c>
      <c r="K51" s="105">
        <f t="shared" si="1"/>
        <v>123.90133333333333</v>
      </c>
    </row>
    <row r="52" spans="1:11">
      <c r="A52" s="101"/>
      <c r="B52" s="101"/>
      <c r="C52" s="101"/>
      <c r="D52" s="104">
        <v>3432</v>
      </c>
      <c r="E52" s="85" t="s">
        <v>1298</v>
      </c>
      <c r="F52" s="67">
        <f>'Posebni dio izvršenja'!E55</f>
        <v>0</v>
      </c>
      <c r="G52" s="67">
        <f>'Posebni dio izvršenja'!F55</f>
        <v>0</v>
      </c>
      <c r="H52" s="67">
        <f>'Posebni dio izvršenja'!G55</f>
        <v>0</v>
      </c>
      <c r="I52" s="67">
        <f>'Posebni dio izvršenja'!H55</f>
        <v>11.07</v>
      </c>
      <c r="J52" s="105" t="e">
        <f t="shared" si="0"/>
        <v>#DIV/0!</v>
      </c>
      <c r="K52" s="105" t="e">
        <f t="shared" si="1"/>
        <v>#DIV/0!</v>
      </c>
    </row>
    <row r="53" spans="1:11">
      <c r="A53" s="101"/>
      <c r="B53" s="101"/>
      <c r="C53" s="101"/>
      <c r="D53" s="104">
        <v>3433</v>
      </c>
      <c r="E53" s="85" t="s">
        <v>1406</v>
      </c>
      <c r="F53" s="67">
        <f>'Posebni dio izvršenja'!E56+'Posebni dio izvršenja'!E88</f>
        <v>2029.2199999999998</v>
      </c>
      <c r="G53" s="67">
        <f>'Posebni dio izvršenja'!F56+'Posebni dio izvršenja'!F88</f>
        <v>1940</v>
      </c>
      <c r="H53" s="67">
        <f>'Posebni dio izvršenja'!G56+'Posebni dio izvršenja'!G88</f>
        <v>600</v>
      </c>
      <c r="I53" s="67">
        <f>'Posebni dio izvršenja'!H56+'Posebni dio izvršenja'!H88</f>
        <v>601.12</v>
      </c>
      <c r="J53" s="105">
        <f t="shared" si="0"/>
        <v>30.927835051546392</v>
      </c>
      <c r="K53" s="105">
        <f t="shared" si="1"/>
        <v>100.18666666666667</v>
      </c>
    </row>
    <row r="54" spans="1:11">
      <c r="A54" s="101"/>
      <c r="B54" s="101">
        <v>37</v>
      </c>
      <c r="C54" s="101"/>
      <c r="D54" s="104"/>
      <c r="E54" s="101" t="s">
        <v>1536</v>
      </c>
      <c r="F54" s="102">
        <f t="shared" ref="F54:I55" si="2">F55</f>
        <v>0</v>
      </c>
      <c r="G54" s="102">
        <f t="shared" si="2"/>
        <v>2500</v>
      </c>
      <c r="H54" s="102">
        <f t="shared" si="2"/>
        <v>5443</v>
      </c>
      <c r="I54" s="102">
        <f t="shared" si="2"/>
        <v>3431.93</v>
      </c>
      <c r="J54" s="103">
        <f t="shared" si="0"/>
        <v>217.72</v>
      </c>
      <c r="K54" s="103">
        <f t="shared" si="1"/>
        <v>63.052177108212383</v>
      </c>
    </row>
    <row r="55" spans="1:11">
      <c r="A55" s="101"/>
      <c r="B55" s="101"/>
      <c r="C55" s="101">
        <v>372</v>
      </c>
      <c r="D55" s="104"/>
      <c r="E55" s="101" t="s">
        <v>1546</v>
      </c>
      <c r="F55" s="102">
        <f t="shared" si="2"/>
        <v>0</v>
      </c>
      <c r="G55" s="67">
        <f t="shared" si="2"/>
        <v>2500</v>
      </c>
      <c r="H55" s="67">
        <f t="shared" si="2"/>
        <v>5443</v>
      </c>
      <c r="I55" s="102">
        <f t="shared" si="2"/>
        <v>3431.93</v>
      </c>
      <c r="J55" s="103">
        <f t="shared" si="0"/>
        <v>217.72</v>
      </c>
      <c r="K55" s="103">
        <f t="shared" si="1"/>
        <v>63.052177108212383</v>
      </c>
    </row>
    <row r="56" spans="1:11">
      <c r="A56" s="101"/>
      <c r="B56" s="101"/>
      <c r="C56" s="101"/>
      <c r="D56" s="104">
        <v>3721</v>
      </c>
      <c r="E56" s="85" t="s">
        <v>1590</v>
      </c>
      <c r="F56" s="67">
        <f>'Posebni dio izvršenja'!E58+'Posebni dio izvršenja'!E76</f>
        <v>0</v>
      </c>
      <c r="G56" s="67">
        <f>'Posebni dio izvršenja'!F58+'Posebni dio izvršenja'!F76</f>
        <v>2500</v>
      </c>
      <c r="H56" s="67">
        <f>'Posebni dio izvršenja'!G58+'Posebni dio izvršenja'!G76</f>
        <v>5443</v>
      </c>
      <c r="I56" s="67">
        <f>'Posebni dio izvršenja'!H58+'Posebni dio izvršenja'!H76</f>
        <v>3431.93</v>
      </c>
      <c r="J56" s="105">
        <f t="shared" si="0"/>
        <v>217.72</v>
      </c>
      <c r="K56" s="105">
        <f t="shared" si="1"/>
        <v>63.052177108212383</v>
      </c>
    </row>
    <row r="57" spans="1:11">
      <c r="A57" s="101"/>
      <c r="B57" s="101">
        <v>38</v>
      </c>
      <c r="C57" s="101"/>
      <c r="D57" s="104"/>
      <c r="E57" s="101" t="s">
        <v>1350</v>
      </c>
      <c r="F57" s="102">
        <f t="shared" ref="F57:I58" si="3">F58</f>
        <v>0</v>
      </c>
      <c r="G57" s="102">
        <f t="shared" si="3"/>
        <v>0</v>
      </c>
      <c r="H57" s="102">
        <f t="shared" si="3"/>
        <v>0</v>
      </c>
      <c r="I57" s="102">
        <f t="shared" si="3"/>
        <v>0</v>
      </c>
      <c r="J57" s="103" t="e">
        <f t="shared" si="0"/>
        <v>#DIV/0!</v>
      </c>
      <c r="K57" s="103" t="e">
        <f t="shared" si="1"/>
        <v>#DIV/0!</v>
      </c>
    </row>
    <row r="58" spans="1:11">
      <c r="A58" s="101"/>
      <c r="B58" s="101"/>
      <c r="C58" s="101">
        <v>381</v>
      </c>
      <c r="D58" s="104"/>
      <c r="E58" s="101" t="s">
        <v>1338</v>
      </c>
      <c r="F58" s="102">
        <f t="shared" si="3"/>
        <v>0</v>
      </c>
      <c r="G58" s="67">
        <f t="shared" si="3"/>
        <v>0</v>
      </c>
      <c r="H58" s="67">
        <f t="shared" si="3"/>
        <v>0</v>
      </c>
      <c r="I58" s="102">
        <f t="shared" si="3"/>
        <v>0</v>
      </c>
      <c r="J58" s="103" t="e">
        <f t="shared" si="0"/>
        <v>#DIV/0!</v>
      </c>
      <c r="K58" s="103" t="e">
        <f t="shared" si="1"/>
        <v>#DIV/0!</v>
      </c>
    </row>
    <row r="59" spans="1:11">
      <c r="A59" s="101"/>
      <c r="B59" s="101"/>
      <c r="C59" s="101"/>
      <c r="D59" s="104">
        <v>3812</v>
      </c>
      <c r="E59" s="85" t="s">
        <v>1402</v>
      </c>
      <c r="F59" s="67">
        <f>'Posebni dio izvršenja'!E60</f>
        <v>0</v>
      </c>
      <c r="G59" s="67">
        <f>'Posebni dio izvršenja'!F60</f>
        <v>0</v>
      </c>
      <c r="H59" s="67">
        <f>'Posebni dio izvršenja'!G60</f>
        <v>0</v>
      </c>
      <c r="I59" s="67">
        <f>'Posebni dio izvršenja'!H60</f>
        <v>0</v>
      </c>
      <c r="J59" s="105" t="e">
        <f t="shared" si="0"/>
        <v>#DIV/0!</v>
      </c>
      <c r="K59" s="105" t="e">
        <f t="shared" si="1"/>
        <v>#DIV/0!</v>
      </c>
    </row>
    <row r="60" spans="1:11">
      <c r="A60" s="101">
        <v>4</v>
      </c>
      <c r="B60" s="101"/>
      <c r="C60" s="101"/>
      <c r="D60" s="104"/>
      <c r="E60" s="101" t="s">
        <v>1343</v>
      </c>
      <c r="F60" s="102">
        <f>F64+F61</f>
        <v>10845.64</v>
      </c>
      <c r="G60" s="102">
        <f>G64+G61</f>
        <v>81130</v>
      </c>
      <c r="H60" s="102">
        <f>H64+H61</f>
        <v>34486</v>
      </c>
      <c r="I60" s="102">
        <f>I64+I61</f>
        <v>24080.240000000002</v>
      </c>
      <c r="J60" s="103">
        <f t="shared" si="0"/>
        <v>42.507087390607666</v>
      </c>
      <c r="K60" s="103">
        <f t="shared" si="1"/>
        <v>69.826132343559706</v>
      </c>
    </row>
    <row r="61" spans="1:11" ht="12.75" customHeight="1">
      <c r="A61" s="101"/>
      <c r="B61" s="101">
        <v>41</v>
      </c>
      <c r="C61" s="101"/>
      <c r="D61" s="104"/>
      <c r="E61" s="101" t="s">
        <v>1353</v>
      </c>
      <c r="F61" s="102">
        <f t="shared" ref="F61:I62" si="4">F62</f>
        <v>5000</v>
      </c>
      <c r="G61" s="102">
        <f t="shared" si="4"/>
        <v>5000</v>
      </c>
      <c r="H61" s="102">
        <f t="shared" si="4"/>
        <v>5000</v>
      </c>
      <c r="I61" s="102">
        <f t="shared" si="4"/>
        <v>3000</v>
      </c>
      <c r="J61" s="103">
        <f t="shared" si="0"/>
        <v>100</v>
      </c>
      <c r="K61" s="103">
        <f t="shared" si="1"/>
        <v>60</v>
      </c>
    </row>
    <row r="62" spans="1:11">
      <c r="A62" s="101"/>
      <c r="B62" s="101"/>
      <c r="C62" s="101">
        <v>412</v>
      </c>
      <c r="D62" s="104"/>
      <c r="E62" s="101" t="s">
        <v>1391</v>
      </c>
      <c r="F62" s="102">
        <f t="shared" si="4"/>
        <v>5000</v>
      </c>
      <c r="G62" s="67">
        <f t="shared" si="4"/>
        <v>5000</v>
      </c>
      <c r="H62" s="67">
        <f t="shared" si="4"/>
        <v>5000</v>
      </c>
      <c r="I62" s="102">
        <f t="shared" si="4"/>
        <v>3000</v>
      </c>
      <c r="J62" s="103">
        <f t="shared" si="0"/>
        <v>100</v>
      </c>
      <c r="K62" s="103">
        <f t="shared" si="1"/>
        <v>60</v>
      </c>
    </row>
    <row r="63" spans="1:11">
      <c r="A63" s="101"/>
      <c r="B63" s="101"/>
      <c r="C63" s="101"/>
      <c r="D63" s="104">
        <v>4123</v>
      </c>
      <c r="E63" s="85" t="s">
        <v>1308</v>
      </c>
      <c r="F63" s="67">
        <f>'Posebni dio izvršenja'!E63</f>
        <v>5000</v>
      </c>
      <c r="G63" s="67">
        <f>'Posebni dio izvršenja'!F63</f>
        <v>5000</v>
      </c>
      <c r="H63" s="67">
        <f>'Posebni dio izvršenja'!G63</f>
        <v>5000</v>
      </c>
      <c r="I63" s="67">
        <f>'Posebni dio izvršenja'!H63</f>
        <v>3000</v>
      </c>
      <c r="J63" s="105">
        <f t="shared" si="0"/>
        <v>100</v>
      </c>
      <c r="K63" s="105">
        <f t="shared" si="1"/>
        <v>60</v>
      </c>
    </row>
    <row r="64" spans="1:11" ht="12.75" customHeight="1">
      <c r="A64" s="101"/>
      <c r="B64" s="101">
        <v>42</v>
      </c>
      <c r="C64" s="101"/>
      <c r="D64" s="104"/>
      <c r="E64" s="101" t="s">
        <v>1344</v>
      </c>
      <c r="F64" s="102">
        <f>F65+F73+F71</f>
        <v>5845.64</v>
      </c>
      <c r="G64" s="102">
        <f>G65+G73+G71</f>
        <v>76130</v>
      </c>
      <c r="H64" s="102">
        <f>H65+H73+H71</f>
        <v>29486</v>
      </c>
      <c r="I64" s="102">
        <f>I65+I73+I71</f>
        <v>21080.240000000002</v>
      </c>
      <c r="J64" s="103">
        <f t="shared" si="0"/>
        <v>38.731117824773413</v>
      </c>
      <c r="K64" s="103">
        <f t="shared" si="1"/>
        <v>71.492369259987797</v>
      </c>
    </row>
    <row r="65" spans="1:14">
      <c r="A65" s="101"/>
      <c r="B65" s="101"/>
      <c r="C65" s="101">
        <v>422</v>
      </c>
      <c r="D65" s="104"/>
      <c r="E65" s="101" t="s">
        <v>1345</v>
      </c>
      <c r="F65" s="102">
        <f>F66+F67+F68+F69+F70</f>
        <v>5845.64</v>
      </c>
      <c r="G65" s="67">
        <f>G66+G67+G68+G69+G70</f>
        <v>76130</v>
      </c>
      <c r="H65" s="67">
        <f>H66+H67+H68+H69+H70</f>
        <v>29486</v>
      </c>
      <c r="I65" s="102">
        <f>I66+I67+I68+I69+I70</f>
        <v>21080.240000000002</v>
      </c>
      <c r="J65" s="103">
        <f t="shared" si="0"/>
        <v>38.731117824773413</v>
      </c>
      <c r="K65" s="103">
        <f t="shared" si="1"/>
        <v>71.492369259987797</v>
      </c>
    </row>
    <row r="66" spans="1:14">
      <c r="A66" s="101"/>
      <c r="B66" s="101"/>
      <c r="C66" s="101"/>
      <c r="D66" s="104">
        <v>4221</v>
      </c>
      <c r="E66" s="85" t="s">
        <v>1287</v>
      </c>
      <c r="F66" s="67">
        <f>'Posebni dio izvršenja'!E65</f>
        <v>4541.8900000000003</v>
      </c>
      <c r="G66" s="67">
        <f>'Posebni dio izvršenja'!F65</f>
        <v>74576</v>
      </c>
      <c r="H66" s="67">
        <f>'Posebni dio izvršenja'!G65</f>
        <v>14686</v>
      </c>
      <c r="I66" s="67">
        <f>'Posebni dio izvršenja'!H65</f>
        <v>10204.44</v>
      </c>
      <c r="J66" s="105">
        <f t="shared" si="0"/>
        <v>19.692662518772796</v>
      </c>
      <c r="K66" s="105">
        <f t="shared" si="1"/>
        <v>69.484134549911474</v>
      </c>
    </row>
    <row r="67" spans="1:14">
      <c r="A67" s="101"/>
      <c r="B67" s="101"/>
      <c r="C67" s="101"/>
      <c r="D67" s="104">
        <v>4223</v>
      </c>
      <c r="E67" s="85" t="s">
        <v>1309</v>
      </c>
      <c r="F67" s="67">
        <f>'Posebni dio izvršenja'!E66</f>
        <v>0</v>
      </c>
      <c r="G67" s="67">
        <f>'Posebni dio izvršenja'!F66</f>
        <v>250</v>
      </c>
      <c r="H67" s="67">
        <f>'Posebni dio izvršenja'!G66</f>
        <v>4500</v>
      </c>
      <c r="I67" s="67">
        <f>'Posebni dio izvršenja'!H66</f>
        <v>4616.5</v>
      </c>
      <c r="J67" s="105">
        <f t="shared" si="0"/>
        <v>1800</v>
      </c>
      <c r="K67" s="105">
        <f t="shared" si="1"/>
        <v>102.58888888888889</v>
      </c>
    </row>
    <row r="68" spans="1:14">
      <c r="A68" s="101"/>
      <c r="B68" s="101"/>
      <c r="C68" s="101"/>
      <c r="D68" s="104">
        <v>4224</v>
      </c>
      <c r="E68" s="85" t="s">
        <v>1537</v>
      </c>
      <c r="F68" s="67">
        <f>'Posebni dio izvršenja'!E67</f>
        <v>1303.75</v>
      </c>
      <c r="G68" s="67">
        <f>'Posebni dio izvršenja'!F67</f>
        <v>1304</v>
      </c>
      <c r="H68" s="67">
        <f>'Posebni dio izvršenja'!G67</f>
        <v>1300</v>
      </c>
      <c r="I68" s="67">
        <f>'Posebni dio izvršenja'!H67</f>
        <v>1142.75</v>
      </c>
      <c r="J68" s="105">
        <f t="shared" si="0"/>
        <v>99.693251533742327</v>
      </c>
      <c r="K68" s="105">
        <f t="shared" si="1"/>
        <v>87.90384615384616</v>
      </c>
    </row>
    <row r="69" spans="1:14">
      <c r="A69" s="101"/>
      <c r="B69" s="101"/>
      <c r="C69" s="101"/>
      <c r="D69" s="104">
        <v>4225</v>
      </c>
      <c r="E69" s="85" t="s">
        <v>1311</v>
      </c>
      <c r="F69" s="67">
        <f>'Posebni dio izvršenja'!E68</f>
        <v>0</v>
      </c>
      <c r="G69" s="67">
        <f>'Posebni dio izvršenja'!F68</f>
        <v>0</v>
      </c>
      <c r="H69" s="67">
        <f>'Posebni dio izvršenja'!G68</f>
        <v>4000</v>
      </c>
      <c r="I69" s="67">
        <f>'Posebni dio izvršenja'!H68</f>
        <v>2433.75</v>
      </c>
      <c r="J69" s="105"/>
      <c r="K69" s="105">
        <f t="shared" ref="K69:K132" si="5">I69/H69*100</f>
        <v>60.84375</v>
      </c>
    </row>
    <row r="70" spans="1:14">
      <c r="A70" s="101"/>
      <c r="B70" s="101"/>
      <c r="C70" s="101"/>
      <c r="D70" s="104">
        <v>4227</v>
      </c>
      <c r="E70" s="85" t="s">
        <v>1288</v>
      </c>
      <c r="F70" s="67">
        <f>'Posebni dio izvršenja'!E69</f>
        <v>0</v>
      </c>
      <c r="G70" s="67">
        <f>'Posebni dio izvršenja'!F69</f>
        <v>0</v>
      </c>
      <c r="H70" s="67">
        <f>'Posebni dio izvršenja'!G69</f>
        <v>5000</v>
      </c>
      <c r="I70" s="67">
        <f>'Posebni dio izvršenja'!H69</f>
        <v>2682.8</v>
      </c>
      <c r="J70" s="105"/>
      <c r="K70" s="105">
        <f t="shared" si="5"/>
        <v>53.656000000000006</v>
      </c>
    </row>
    <row r="71" spans="1:14">
      <c r="A71" s="101"/>
      <c r="B71" s="101"/>
      <c r="C71" s="101">
        <v>424</v>
      </c>
      <c r="D71" s="104"/>
      <c r="E71" s="101" t="s">
        <v>1347</v>
      </c>
      <c r="F71" s="102">
        <f>F72</f>
        <v>0</v>
      </c>
      <c r="G71" s="67">
        <f>G72</f>
        <v>0</v>
      </c>
      <c r="H71" s="67">
        <f>H72</f>
        <v>0</v>
      </c>
      <c r="I71" s="102">
        <f>I72</f>
        <v>0</v>
      </c>
      <c r="J71" s="103" t="e">
        <f>H71/G71*100</f>
        <v>#DIV/0!</v>
      </c>
      <c r="K71" s="103" t="e">
        <f t="shared" si="5"/>
        <v>#DIV/0!</v>
      </c>
    </row>
    <row r="72" spans="1:14">
      <c r="A72" s="101"/>
      <c r="B72" s="101"/>
      <c r="C72" s="101"/>
      <c r="D72" s="104">
        <v>4241</v>
      </c>
      <c r="E72" s="85" t="s">
        <v>1303</v>
      </c>
      <c r="F72" s="67">
        <f>'Posebni dio izvršenja'!E70</f>
        <v>0</v>
      </c>
      <c r="G72" s="67">
        <f>'Posebni dio izvršenja'!F70</f>
        <v>0</v>
      </c>
      <c r="H72" s="67">
        <f>'Posebni dio izvršenja'!G70</f>
        <v>0</v>
      </c>
      <c r="I72" s="67">
        <f>'Posebni dio izvršenja'!H70</f>
        <v>0</v>
      </c>
      <c r="J72" s="105" t="e">
        <f>H72/G72*100</f>
        <v>#DIV/0!</v>
      </c>
      <c r="K72" s="105" t="e">
        <f t="shared" si="5"/>
        <v>#DIV/0!</v>
      </c>
    </row>
    <row r="73" spans="1:14">
      <c r="A73" s="101"/>
      <c r="B73" s="101"/>
      <c r="C73" s="101">
        <v>426</v>
      </c>
      <c r="D73" s="104"/>
      <c r="E73" s="101" t="s">
        <v>1409</v>
      </c>
      <c r="F73" s="102">
        <f>F74</f>
        <v>0</v>
      </c>
      <c r="G73" s="67">
        <f>G74</f>
        <v>0</v>
      </c>
      <c r="H73" s="67">
        <f>H74</f>
        <v>0</v>
      </c>
      <c r="I73" s="102">
        <f>I74</f>
        <v>0</v>
      </c>
      <c r="J73" s="103" t="e">
        <f t="shared" ref="J73:J136" si="6">H73/G73*100</f>
        <v>#DIV/0!</v>
      </c>
      <c r="K73" s="103" t="e">
        <f t="shared" si="5"/>
        <v>#DIV/0!</v>
      </c>
    </row>
    <row r="74" spans="1:14">
      <c r="A74" s="101"/>
      <c r="B74" s="101"/>
      <c r="C74" s="101"/>
      <c r="D74" s="104">
        <v>4262</v>
      </c>
      <c r="E74" s="85" t="s">
        <v>1409</v>
      </c>
      <c r="F74" s="67">
        <f>'Posebni dio izvršenja'!E71</f>
        <v>0</v>
      </c>
      <c r="G74" s="67">
        <f>'Posebni dio izvršenja'!F71</f>
        <v>0</v>
      </c>
      <c r="H74" s="67">
        <f>'Posebni dio izvršenja'!G71</f>
        <v>0</v>
      </c>
      <c r="I74" s="67">
        <f>'Posebni dio izvršenja'!H71</f>
        <v>0</v>
      </c>
      <c r="J74" s="105" t="e">
        <f t="shared" si="6"/>
        <v>#DIV/0!</v>
      </c>
      <c r="K74" s="105" t="e">
        <f t="shared" si="5"/>
        <v>#DIV/0!</v>
      </c>
    </row>
    <row r="75" spans="1:14" ht="15" customHeight="1">
      <c r="A75" s="99"/>
      <c r="B75" s="99"/>
      <c r="C75" s="99"/>
      <c r="D75" s="115"/>
      <c r="E75" s="42" t="s">
        <v>1504</v>
      </c>
      <c r="F75" s="71">
        <f>F76+F114</f>
        <v>14243.73</v>
      </c>
      <c r="G75" s="71">
        <f>G76+G114</f>
        <v>0</v>
      </c>
      <c r="H75" s="71">
        <f>H76+H114</f>
        <v>0</v>
      </c>
      <c r="I75" s="71">
        <f>I76+I114</f>
        <v>6390.85</v>
      </c>
      <c r="J75" s="90" t="e">
        <f t="shared" si="6"/>
        <v>#DIV/0!</v>
      </c>
      <c r="K75" s="90" t="e">
        <f t="shared" si="5"/>
        <v>#DIV/0!</v>
      </c>
    </row>
    <row r="76" spans="1:14" ht="15" customHeight="1">
      <c r="A76" s="101">
        <v>3</v>
      </c>
      <c r="B76" s="101"/>
      <c r="C76" s="101"/>
      <c r="D76" s="85"/>
      <c r="E76" s="101" t="s">
        <v>1317</v>
      </c>
      <c r="F76" s="102">
        <f>F77+F84+F105+F108+F111</f>
        <v>7883.92</v>
      </c>
      <c r="G76" s="102">
        <f>G77+G84+G105+G108+G111</f>
        <v>0</v>
      </c>
      <c r="H76" s="102">
        <f>H77+H84+H105+H108+H111</f>
        <v>0</v>
      </c>
      <c r="I76" s="102">
        <f>I77+I84+I105+I108+I111</f>
        <v>6390.85</v>
      </c>
      <c r="J76" s="103" t="e">
        <f t="shared" si="6"/>
        <v>#DIV/0!</v>
      </c>
      <c r="K76" s="103" t="e">
        <f t="shared" si="5"/>
        <v>#DIV/0!</v>
      </c>
    </row>
    <row r="77" spans="1:14" ht="15" customHeight="1">
      <c r="A77" s="101"/>
      <c r="B77" s="101">
        <v>31</v>
      </c>
      <c r="C77" s="101"/>
      <c r="D77" s="85"/>
      <c r="E77" s="101" t="s">
        <v>1318</v>
      </c>
      <c r="F77" s="102">
        <f>F78+F80+F82</f>
        <v>5780.41</v>
      </c>
      <c r="G77" s="102">
        <f>G78+G80+G82</f>
        <v>0</v>
      </c>
      <c r="H77" s="102">
        <f>H78+H80+H82</f>
        <v>0</v>
      </c>
      <c r="I77" s="102">
        <f>I78+I80+I82</f>
        <v>6390.85</v>
      </c>
      <c r="J77" s="103" t="e">
        <f t="shared" si="6"/>
        <v>#DIV/0!</v>
      </c>
      <c r="K77" s="103" t="e">
        <f t="shared" si="5"/>
        <v>#DIV/0!</v>
      </c>
    </row>
    <row r="78" spans="1:14" ht="15" customHeight="1">
      <c r="A78" s="101"/>
      <c r="B78" s="101"/>
      <c r="C78" s="101">
        <v>311</v>
      </c>
      <c r="D78" s="85"/>
      <c r="E78" s="101" t="s">
        <v>1319</v>
      </c>
      <c r="F78" s="102">
        <f>F79</f>
        <v>4961.71</v>
      </c>
      <c r="G78" s="67">
        <f>G79</f>
        <v>0</v>
      </c>
      <c r="H78" s="67">
        <f>H79</f>
        <v>0</v>
      </c>
      <c r="I78" s="102">
        <f>I79</f>
        <v>6369.09</v>
      </c>
      <c r="J78" s="103" t="e">
        <f t="shared" si="6"/>
        <v>#DIV/0!</v>
      </c>
      <c r="K78" s="103" t="e">
        <f t="shared" si="5"/>
        <v>#DIV/0!</v>
      </c>
    </row>
    <row r="79" spans="1:14" ht="15" customHeight="1">
      <c r="A79" s="101"/>
      <c r="B79" s="101"/>
      <c r="C79" s="101"/>
      <c r="D79" s="85">
        <v>3111</v>
      </c>
      <c r="E79" s="67" t="s">
        <v>1395</v>
      </c>
      <c r="F79" s="67">
        <f>'Posebni dio izvršenja'!E283+'Posebni dio izvršenja'!E338</f>
        <v>4961.71</v>
      </c>
      <c r="G79" s="67">
        <f>'Posebni dio izvršenja'!F283+'Posebni dio izvršenja'!F338</f>
        <v>0</v>
      </c>
      <c r="H79" s="67">
        <f>'Posebni dio izvršenja'!G283+'Posebni dio izvršenja'!G338</f>
        <v>0</v>
      </c>
      <c r="I79" s="67">
        <f>'Posebni dio izvršenja'!H283+'Posebni dio izvršenja'!H338</f>
        <v>6369.09</v>
      </c>
      <c r="J79" s="105" t="e">
        <f t="shared" si="6"/>
        <v>#DIV/0!</v>
      </c>
      <c r="K79" s="105" t="e">
        <f t="shared" si="5"/>
        <v>#DIV/0!</v>
      </c>
      <c r="N79" s="57" t="s">
        <v>1359</v>
      </c>
    </row>
    <row r="80" spans="1:14" ht="15" customHeight="1">
      <c r="A80" s="101"/>
      <c r="B80" s="101"/>
      <c r="C80" s="101">
        <v>312</v>
      </c>
      <c r="D80" s="85"/>
      <c r="E80" s="101" t="s">
        <v>1293</v>
      </c>
      <c r="F80" s="102">
        <f>F81</f>
        <v>0</v>
      </c>
      <c r="G80" s="67">
        <f>G81</f>
        <v>0</v>
      </c>
      <c r="H80" s="67">
        <f>H81</f>
        <v>0</v>
      </c>
      <c r="I80" s="102">
        <f>I81</f>
        <v>0</v>
      </c>
      <c r="J80" s="103" t="e">
        <f t="shared" si="6"/>
        <v>#DIV/0!</v>
      </c>
      <c r="K80" s="103" t="e">
        <f t="shared" si="5"/>
        <v>#DIV/0!</v>
      </c>
    </row>
    <row r="81" spans="1:14" ht="15" customHeight="1">
      <c r="A81" s="101"/>
      <c r="B81" s="101"/>
      <c r="C81" s="101"/>
      <c r="D81" s="85">
        <v>3121</v>
      </c>
      <c r="E81" s="67" t="s">
        <v>1293</v>
      </c>
      <c r="F81" s="67">
        <f>'Posebni dio izvršenja'!E284</f>
        <v>0</v>
      </c>
      <c r="G81" s="67">
        <f>'Posebni dio izvršenja'!F284</f>
        <v>0</v>
      </c>
      <c r="H81" s="67">
        <f>'Posebni dio izvršenja'!G284</f>
        <v>0</v>
      </c>
      <c r="I81" s="67">
        <f>'Posebni dio izvršenja'!H284</f>
        <v>0</v>
      </c>
      <c r="J81" s="105" t="e">
        <f t="shared" si="6"/>
        <v>#DIV/0!</v>
      </c>
      <c r="K81" s="105" t="e">
        <f t="shared" si="5"/>
        <v>#DIV/0!</v>
      </c>
    </row>
    <row r="82" spans="1:14" ht="15" customHeight="1">
      <c r="A82" s="101"/>
      <c r="B82" s="101"/>
      <c r="C82" s="101">
        <v>313</v>
      </c>
      <c r="D82" s="85"/>
      <c r="E82" s="106" t="s">
        <v>1320</v>
      </c>
      <c r="F82" s="102">
        <f>F83</f>
        <v>818.7</v>
      </c>
      <c r="G82" s="67">
        <f>G83</f>
        <v>0</v>
      </c>
      <c r="H82" s="67">
        <f>H83</f>
        <v>0</v>
      </c>
      <c r="I82" s="102">
        <f>I83</f>
        <v>21.76</v>
      </c>
      <c r="J82" s="103" t="e">
        <f t="shared" si="6"/>
        <v>#DIV/0!</v>
      </c>
      <c r="K82" s="103" t="e">
        <f t="shared" si="5"/>
        <v>#DIV/0!</v>
      </c>
    </row>
    <row r="83" spans="1:14" ht="15" customHeight="1">
      <c r="A83" s="101"/>
      <c r="B83" s="101"/>
      <c r="C83" s="101"/>
      <c r="D83" s="85">
        <v>3132</v>
      </c>
      <c r="E83" s="67" t="s">
        <v>1354</v>
      </c>
      <c r="F83" s="67">
        <f>'Posebni dio izvršenja'!E285+'Posebni dio izvršenja'!E339</f>
        <v>818.7</v>
      </c>
      <c r="G83" s="67">
        <f>'Posebni dio izvršenja'!F285+'Posebni dio izvršenja'!F339</f>
        <v>0</v>
      </c>
      <c r="H83" s="67">
        <f>'Posebni dio izvršenja'!G285+'Posebni dio izvršenja'!G339</f>
        <v>0</v>
      </c>
      <c r="I83" s="67">
        <f>'Posebni dio izvršenja'!H285+'Posebni dio izvršenja'!H339</f>
        <v>21.76</v>
      </c>
      <c r="J83" s="105" t="e">
        <f t="shared" si="6"/>
        <v>#DIV/0!</v>
      </c>
      <c r="K83" s="105" t="e">
        <f t="shared" si="5"/>
        <v>#DIV/0!</v>
      </c>
      <c r="N83" s="57" t="s">
        <v>1359</v>
      </c>
    </row>
    <row r="84" spans="1:14" ht="15" customHeight="1">
      <c r="A84" s="101"/>
      <c r="B84" s="101">
        <v>32</v>
      </c>
      <c r="C84" s="101"/>
      <c r="D84" s="85"/>
      <c r="E84" s="101" t="s">
        <v>1321</v>
      </c>
      <c r="F84" s="102">
        <f>F85+F89+F94+F103</f>
        <v>315.3</v>
      </c>
      <c r="G84" s="102">
        <f>G85+G89+G94+G103</f>
        <v>0</v>
      </c>
      <c r="H84" s="102">
        <f>H85+H89+H94+H103</f>
        <v>0</v>
      </c>
      <c r="I84" s="102">
        <f>I85+I89+I94+I103</f>
        <v>0</v>
      </c>
      <c r="J84" s="103" t="e">
        <f t="shared" si="6"/>
        <v>#DIV/0!</v>
      </c>
      <c r="K84" s="103" t="e">
        <f t="shared" si="5"/>
        <v>#DIV/0!</v>
      </c>
    </row>
    <row r="85" spans="1:14" ht="15" customHeight="1">
      <c r="A85" s="101"/>
      <c r="B85" s="101"/>
      <c r="C85" s="101">
        <v>321</v>
      </c>
      <c r="D85" s="85">
        <v>321</v>
      </c>
      <c r="E85" s="101" t="s">
        <v>1322</v>
      </c>
      <c r="F85" s="102">
        <f>SUM(F86:F88)</f>
        <v>22.8</v>
      </c>
      <c r="G85" s="67">
        <f>SUM(G86:G88)</f>
        <v>0</v>
      </c>
      <c r="H85" s="67">
        <f>SUM(H86:H88)</f>
        <v>0</v>
      </c>
      <c r="I85" s="102">
        <f>SUM(I86:I88)</f>
        <v>0</v>
      </c>
      <c r="J85" s="103" t="e">
        <f t="shared" si="6"/>
        <v>#DIV/0!</v>
      </c>
      <c r="K85" s="103" t="e">
        <f t="shared" si="5"/>
        <v>#DIV/0!</v>
      </c>
    </row>
    <row r="86" spans="1:14" ht="15" customHeight="1">
      <c r="A86" s="101"/>
      <c r="B86" s="101"/>
      <c r="C86" s="101"/>
      <c r="D86" s="85">
        <v>3211</v>
      </c>
      <c r="E86" s="67" t="s">
        <v>1264</v>
      </c>
      <c r="F86" s="67">
        <f>'Posebni dio izvršenja'!E287</f>
        <v>0</v>
      </c>
      <c r="G86" s="67">
        <f>'Posebni dio izvršenja'!F287</f>
        <v>0</v>
      </c>
      <c r="H86" s="67">
        <f>'Posebni dio izvršenja'!G287</f>
        <v>0</v>
      </c>
      <c r="I86" s="67">
        <f>'Posebni dio izvršenja'!H287</f>
        <v>0</v>
      </c>
      <c r="J86" s="105" t="e">
        <f t="shared" si="6"/>
        <v>#DIV/0!</v>
      </c>
      <c r="K86" s="105" t="e">
        <f t="shared" si="5"/>
        <v>#DIV/0!</v>
      </c>
      <c r="N86" s="57" t="s">
        <v>1359</v>
      </c>
    </row>
    <row r="87" spans="1:14" ht="15" customHeight="1">
      <c r="A87" s="101"/>
      <c r="B87" s="101"/>
      <c r="C87" s="101"/>
      <c r="D87" s="85">
        <v>3212</v>
      </c>
      <c r="E87" s="67" t="s">
        <v>1265</v>
      </c>
      <c r="F87" s="67">
        <f>'Posebni dio izvršenja'!E288</f>
        <v>0</v>
      </c>
      <c r="G87" s="67">
        <f>'Posebni dio izvršenja'!F288</f>
        <v>0</v>
      </c>
      <c r="H87" s="67">
        <f>'Posebni dio izvršenja'!G288</f>
        <v>0</v>
      </c>
      <c r="I87" s="67">
        <f>'Posebni dio izvršenja'!H288</f>
        <v>0</v>
      </c>
      <c r="J87" s="105" t="e">
        <f t="shared" si="6"/>
        <v>#DIV/0!</v>
      </c>
      <c r="K87" s="105" t="e">
        <f t="shared" si="5"/>
        <v>#DIV/0!</v>
      </c>
    </row>
    <row r="88" spans="1:14" ht="15" customHeight="1">
      <c r="A88" s="101"/>
      <c r="B88" s="101"/>
      <c r="C88" s="101"/>
      <c r="D88" s="85">
        <v>3213</v>
      </c>
      <c r="E88" s="67" t="s">
        <v>1266</v>
      </c>
      <c r="F88" s="67">
        <f>'Posebni dio izvršenja'!E289</f>
        <v>22.8</v>
      </c>
      <c r="G88" s="67">
        <f>'Posebni dio izvršenja'!F289</f>
        <v>0</v>
      </c>
      <c r="H88" s="67">
        <f>'Posebni dio izvršenja'!G289</f>
        <v>0</v>
      </c>
      <c r="I88" s="67">
        <f>'Posebni dio izvršenja'!H289</f>
        <v>0</v>
      </c>
      <c r="J88" s="105" t="e">
        <f t="shared" si="6"/>
        <v>#DIV/0!</v>
      </c>
      <c r="K88" s="105" t="e">
        <f t="shared" si="5"/>
        <v>#DIV/0!</v>
      </c>
    </row>
    <row r="89" spans="1:14" ht="15" customHeight="1">
      <c r="A89" s="101"/>
      <c r="B89" s="101"/>
      <c r="C89" s="101">
        <v>322</v>
      </c>
      <c r="D89" s="85"/>
      <c r="E89" s="101" t="s">
        <v>1339</v>
      </c>
      <c r="F89" s="102">
        <f>F92+F91+F90+F93</f>
        <v>0</v>
      </c>
      <c r="G89" s="67">
        <f>G92+G91+G90+G93</f>
        <v>0</v>
      </c>
      <c r="H89" s="67">
        <f>H92+H91+H90+H93</f>
        <v>0</v>
      </c>
      <c r="I89" s="102">
        <f>I92+I91+I90+I93</f>
        <v>0</v>
      </c>
      <c r="J89" s="103" t="e">
        <f t="shared" si="6"/>
        <v>#DIV/0!</v>
      </c>
      <c r="K89" s="103" t="e">
        <f t="shared" si="5"/>
        <v>#DIV/0!</v>
      </c>
    </row>
    <row r="90" spans="1:14" ht="15" customHeight="1">
      <c r="A90" s="101"/>
      <c r="B90" s="101"/>
      <c r="C90" s="101"/>
      <c r="D90" s="85">
        <v>3221</v>
      </c>
      <c r="E90" s="67" t="s">
        <v>1267</v>
      </c>
      <c r="F90" s="67">
        <f>'Posebni dio izvršenja'!E290</f>
        <v>0</v>
      </c>
      <c r="G90" s="67">
        <f>'Posebni dio izvršenja'!F290</f>
        <v>0</v>
      </c>
      <c r="H90" s="67">
        <f>'Posebni dio izvršenja'!G290</f>
        <v>0</v>
      </c>
      <c r="I90" s="67">
        <f>'Posebni dio izvršenja'!H290</f>
        <v>0</v>
      </c>
      <c r="J90" s="105" t="e">
        <f t="shared" si="6"/>
        <v>#DIV/0!</v>
      </c>
      <c r="K90" s="105" t="e">
        <f t="shared" si="5"/>
        <v>#DIV/0!</v>
      </c>
    </row>
    <row r="91" spans="1:14" ht="15" customHeight="1">
      <c r="A91" s="101"/>
      <c r="B91" s="101"/>
      <c r="C91" s="101"/>
      <c r="D91" s="85">
        <v>3222</v>
      </c>
      <c r="E91" s="67" t="s">
        <v>1567</v>
      </c>
      <c r="F91" s="67">
        <f>'Posebni dio izvršenja'!E291</f>
        <v>0</v>
      </c>
      <c r="G91" s="67">
        <f>'Posebni dio izvršenja'!F291</f>
        <v>0</v>
      </c>
      <c r="H91" s="67">
        <f>'Posebni dio izvršenja'!G291</f>
        <v>0</v>
      </c>
      <c r="I91" s="67">
        <f>'Posebni dio izvršenja'!H291</f>
        <v>0</v>
      </c>
      <c r="J91" s="105" t="e">
        <f t="shared" si="6"/>
        <v>#DIV/0!</v>
      </c>
      <c r="K91" s="105" t="e">
        <f t="shared" si="5"/>
        <v>#DIV/0!</v>
      </c>
    </row>
    <row r="92" spans="1:14" ht="15" customHeight="1">
      <c r="A92" s="101"/>
      <c r="B92" s="101"/>
      <c r="C92" s="101"/>
      <c r="D92" s="85">
        <v>3223</v>
      </c>
      <c r="E92" s="67" t="s">
        <v>1269</v>
      </c>
      <c r="F92" s="67">
        <f>'Posebni dio izvršenja'!E292</f>
        <v>0</v>
      </c>
      <c r="G92" s="67">
        <f>'Posebni dio izvršenja'!F292</f>
        <v>0</v>
      </c>
      <c r="H92" s="67">
        <f>'Posebni dio izvršenja'!G292</f>
        <v>0</v>
      </c>
      <c r="I92" s="67">
        <f>'Posebni dio izvršenja'!H292</f>
        <v>0</v>
      </c>
      <c r="J92" s="105" t="e">
        <f t="shared" si="6"/>
        <v>#DIV/0!</v>
      </c>
      <c r="K92" s="105" t="e">
        <f t="shared" si="5"/>
        <v>#DIV/0!</v>
      </c>
    </row>
    <row r="93" spans="1:14" ht="15" customHeight="1">
      <c r="A93" s="101"/>
      <c r="B93" s="101"/>
      <c r="C93" s="101"/>
      <c r="D93" s="85">
        <v>3224</v>
      </c>
      <c r="E93" s="67" t="s">
        <v>1411</v>
      </c>
      <c r="F93" s="67">
        <f>'Posebni dio izvršenja'!E293</f>
        <v>0</v>
      </c>
      <c r="G93" s="67">
        <f>'Posebni dio izvršenja'!F293</f>
        <v>0</v>
      </c>
      <c r="H93" s="67">
        <f>'Posebni dio izvršenja'!G293</f>
        <v>0</v>
      </c>
      <c r="I93" s="67">
        <f>'Posebni dio izvršenja'!H293</f>
        <v>0</v>
      </c>
      <c r="J93" s="105" t="e">
        <f t="shared" si="6"/>
        <v>#DIV/0!</v>
      </c>
      <c r="K93" s="105" t="e">
        <f t="shared" si="5"/>
        <v>#DIV/0!</v>
      </c>
    </row>
    <row r="94" spans="1:14" ht="15" customHeight="1">
      <c r="A94" s="101"/>
      <c r="B94" s="101"/>
      <c r="C94" s="101">
        <v>323</v>
      </c>
      <c r="D94" s="85"/>
      <c r="E94" s="106" t="s">
        <v>1340</v>
      </c>
      <c r="F94" s="102">
        <f>SUM(F95:F102)</f>
        <v>292.5</v>
      </c>
      <c r="G94" s="67">
        <f>SUM(G95:G102)</f>
        <v>0</v>
      </c>
      <c r="H94" s="67">
        <f>SUM(H95:H102)</f>
        <v>0</v>
      </c>
      <c r="I94" s="102">
        <f>SUM(I95:I102)</f>
        <v>0</v>
      </c>
      <c r="J94" s="103" t="e">
        <f t="shared" si="6"/>
        <v>#DIV/0!</v>
      </c>
      <c r="K94" s="103" t="e">
        <f t="shared" si="5"/>
        <v>#DIV/0!</v>
      </c>
    </row>
    <row r="95" spans="1:14" ht="15" customHeight="1">
      <c r="A95" s="101"/>
      <c r="B95" s="101"/>
      <c r="C95" s="101"/>
      <c r="D95" s="85">
        <v>3231</v>
      </c>
      <c r="E95" s="67" t="s">
        <v>1272</v>
      </c>
      <c r="F95" s="67">
        <f>'Posebni dio izvršenja'!E294</f>
        <v>0</v>
      </c>
      <c r="G95" s="67">
        <f>'Posebni dio izvršenja'!F294</f>
        <v>0</v>
      </c>
      <c r="H95" s="67">
        <f>'Posebni dio izvršenja'!G294</f>
        <v>0</v>
      </c>
      <c r="I95" s="67">
        <f>'Posebni dio izvršenja'!H294</f>
        <v>0</v>
      </c>
      <c r="J95" s="105" t="e">
        <f t="shared" si="6"/>
        <v>#DIV/0!</v>
      </c>
      <c r="K95" s="105" t="e">
        <f t="shared" si="5"/>
        <v>#DIV/0!</v>
      </c>
    </row>
    <row r="96" spans="1:14" ht="15" customHeight="1">
      <c r="A96" s="101"/>
      <c r="B96" s="101"/>
      <c r="C96" s="101"/>
      <c r="D96" s="85">
        <v>3232</v>
      </c>
      <c r="E96" s="67" t="s">
        <v>1273</v>
      </c>
      <c r="F96" s="67">
        <f>'Posebni dio izvršenja'!E295</f>
        <v>0</v>
      </c>
      <c r="G96" s="67">
        <f>'Posebni dio izvršenja'!F295</f>
        <v>0</v>
      </c>
      <c r="H96" s="67">
        <f>'Posebni dio izvršenja'!G295</f>
        <v>0</v>
      </c>
      <c r="I96" s="67">
        <f>'Posebni dio izvršenja'!H295</f>
        <v>0</v>
      </c>
      <c r="J96" s="105" t="e">
        <f t="shared" si="6"/>
        <v>#DIV/0!</v>
      </c>
      <c r="K96" s="105" t="e">
        <f t="shared" si="5"/>
        <v>#DIV/0!</v>
      </c>
    </row>
    <row r="97" spans="1:11" ht="15" customHeight="1">
      <c r="A97" s="101"/>
      <c r="B97" s="101"/>
      <c r="C97" s="101"/>
      <c r="D97" s="85">
        <v>3233</v>
      </c>
      <c r="E97" s="67" t="s">
        <v>1274</v>
      </c>
      <c r="F97" s="67">
        <f>'Posebni dio izvršenja'!E296</f>
        <v>292.5</v>
      </c>
      <c r="G97" s="67">
        <f>'Posebni dio izvršenja'!F296</f>
        <v>0</v>
      </c>
      <c r="H97" s="67">
        <f>'Posebni dio izvršenja'!G296</f>
        <v>0</v>
      </c>
      <c r="I97" s="67">
        <f>'Posebni dio izvršenja'!H296</f>
        <v>0</v>
      </c>
      <c r="J97" s="105" t="e">
        <f t="shared" si="6"/>
        <v>#DIV/0!</v>
      </c>
      <c r="K97" s="105" t="e">
        <f t="shared" si="5"/>
        <v>#DIV/0!</v>
      </c>
    </row>
    <row r="98" spans="1:11" ht="15" customHeight="1">
      <c r="A98" s="101"/>
      <c r="B98" s="101"/>
      <c r="C98" s="101"/>
      <c r="D98" s="85">
        <v>3234</v>
      </c>
      <c r="E98" s="67" t="s">
        <v>1275</v>
      </c>
      <c r="F98" s="67">
        <f>'Posebni dio izvršenja'!E297</f>
        <v>0</v>
      </c>
      <c r="G98" s="67">
        <f>'Posebni dio izvršenja'!F297</f>
        <v>0</v>
      </c>
      <c r="H98" s="67">
        <f>'Posebni dio izvršenja'!G297</f>
        <v>0</v>
      </c>
      <c r="I98" s="67">
        <f>'Posebni dio izvršenja'!H297</f>
        <v>0</v>
      </c>
      <c r="J98" s="105" t="e">
        <f t="shared" si="6"/>
        <v>#DIV/0!</v>
      </c>
      <c r="K98" s="105" t="e">
        <f t="shared" si="5"/>
        <v>#DIV/0!</v>
      </c>
    </row>
    <row r="99" spans="1:11" ht="15" customHeight="1">
      <c r="A99" s="101"/>
      <c r="B99" s="101"/>
      <c r="C99" s="101"/>
      <c r="D99" s="85">
        <v>3235</v>
      </c>
      <c r="E99" s="67" t="s">
        <v>1276</v>
      </c>
      <c r="F99" s="67">
        <f>'Posebni dio izvršenja'!E298</f>
        <v>0</v>
      </c>
      <c r="G99" s="67">
        <f>'Posebni dio izvršenja'!F298</f>
        <v>0</v>
      </c>
      <c r="H99" s="67">
        <f>'Posebni dio izvršenja'!G298</f>
        <v>0</v>
      </c>
      <c r="I99" s="67">
        <f>'Posebni dio izvršenja'!H298</f>
        <v>0</v>
      </c>
      <c r="J99" s="105" t="e">
        <f t="shared" si="6"/>
        <v>#DIV/0!</v>
      </c>
      <c r="K99" s="105" t="e">
        <f t="shared" si="5"/>
        <v>#DIV/0!</v>
      </c>
    </row>
    <row r="100" spans="1:11" ht="15" customHeight="1">
      <c r="A100" s="101"/>
      <c r="B100" s="101"/>
      <c r="C100" s="101"/>
      <c r="D100" s="85">
        <v>3237</v>
      </c>
      <c r="E100" s="67" t="s">
        <v>1278</v>
      </c>
      <c r="F100" s="67">
        <f>'Posebni dio izvršenja'!E299</f>
        <v>0</v>
      </c>
      <c r="G100" s="67">
        <f>'Posebni dio izvršenja'!F299</f>
        <v>0</v>
      </c>
      <c r="H100" s="67">
        <f>'Posebni dio izvršenja'!G299</f>
        <v>0</v>
      </c>
      <c r="I100" s="67">
        <f>'Posebni dio izvršenja'!H299</f>
        <v>0</v>
      </c>
      <c r="J100" s="105" t="e">
        <f t="shared" si="6"/>
        <v>#DIV/0!</v>
      </c>
      <c r="K100" s="105" t="e">
        <f t="shared" si="5"/>
        <v>#DIV/0!</v>
      </c>
    </row>
    <row r="101" spans="1:11" ht="15" customHeight="1">
      <c r="A101" s="101"/>
      <c r="B101" s="101"/>
      <c r="C101" s="101"/>
      <c r="D101" s="85">
        <v>3238</v>
      </c>
      <c r="E101" s="67" t="s">
        <v>1279</v>
      </c>
      <c r="F101" s="67">
        <f>'Posebni dio izvršenja'!E300</f>
        <v>0</v>
      </c>
      <c r="G101" s="67">
        <f>'Posebni dio izvršenja'!F300</f>
        <v>0</v>
      </c>
      <c r="H101" s="67">
        <f>'Posebni dio izvršenja'!G300</f>
        <v>0</v>
      </c>
      <c r="I101" s="67">
        <f>'Posebni dio izvršenja'!H300</f>
        <v>0</v>
      </c>
      <c r="J101" s="105" t="e">
        <f t="shared" si="6"/>
        <v>#DIV/0!</v>
      </c>
      <c r="K101" s="105" t="e">
        <f t="shared" si="5"/>
        <v>#DIV/0!</v>
      </c>
    </row>
    <row r="102" spans="1:11" ht="15" customHeight="1">
      <c r="A102" s="101"/>
      <c r="B102" s="101"/>
      <c r="C102" s="101"/>
      <c r="D102" s="85">
        <v>3239</v>
      </c>
      <c r="E102" s="67" t="s">
        <v>1280</v>
      </c>
      <c r="F102" s="67">
        <f>'Posebni dio izvršenja'!E301</f>
        <v>0</v>
      </c>
      <c r="G102" s="67">
        <f>'Posebni dio izvršenja'!F301</f>
        <v>0</v>
      </c>
      <c r="H102" s="67">
        <f>'Posebni dio izvršenja'!G301</f>
        <v>0</v>
      </c>
      <c r="I102" s="67">
        <f>'Posebni dio izvršenja'!H301</f>
        <v>0</v>
      </c>
      <c r="J102" s="105" t="e">
        <f t="shared" si="6"/>
        <v>#DIV/0!</v>
      </c>
      <c r="K102" s="105" t="e">
        <f t="shared" si="5"/>
        <v>#DIV/0!</v>
      </c>
    </row>
    <row r="103" spans="1:11" ht="15" customHeight="1">
      <c r="A103" s="101"/>
      <c r="B103" s="101"/>
      <c r="C103" s="101">
        <v>329</v>
      </c>
      <c r="D103" s="85"/>
      <c r="E103" s="101" t="s">
        <v>1285</v>
      </c>
      <c r="F103" s="102">
        <f>F104</f>
        <v>0</v>
      </c>
      <c r="G103" s="67">
        <f>G104</f>
        <v>0</v>
      </c>
      <c r="H103" s="67">
        <f>H104</f>
        <v>0</v>
      </c>
      <c r="I103" s="102">
        <f>I104</f>
        <v>0</v>
      </c>
      <c r="J103" s="103" t="e">
        <f t="shared" si="6"/>
        <v>#DIV/0!</v>
      </c>
      <c r="K103" s="103" t="e">
        <f t="shared" si="5"/>
        <v>#DIV/0!</v>
      </c>
    </row>
    <row r="104" spans="1:11" ht="15" customHeight="1">
      <c r="A104" s="101"/>
      <c r="B104" s="101"/>
      <c r="C104" s="101"/>
      <c r="D104" s="85">
        <v>3293</v>
      </c>
      <c r="E104" s="67" t="s">
        <v>1297</v>
      </c>
      <c r="F104" s="67">
        <f>'Posebni dio izvršenja'!E302</f>
        <v>0</v>
      </c>
      <c r="G104" s="67">
        <f>'Posebni dio izvršenja'!F302</f>
        <v>0</v>
      </c>
      <c r="H104" s="67">
        <f>'Posebni dio izvršenja'!G302</f>
        <v>0</v>
      </c>
      <c r="I104" s="67">
        <f>'Posebni dio izvršenja'!H302</f>
        <v>0</v>
      </c>
      <c r="J104" s="105" t="e">
        <f t="shared" si="6"/>
        <v>#DIV/0!</v>
      </c>
      <c r="K104" s="105" t="e">
        <f t="shared" si="5"/>
        <v>#DIV/0!</v>
      </c>
    </row>
    <row r="105" spans="1:11" s="110" customFormat="1" ht="15" customHeight="1">
      <c r="A105" s="101"/>
      <c r="B105" s="101">
        <v>35</v>
      </c>
      <c r="C105" s="101"/>
      <c r="D105" s="85"/>
      <c r="E105" s="102" t="s">
        <v>1527</v>
      </c>
      <c r="F105" s="102">
        <f t="shared" ref="F105:I106" si="7">F106</f>
        <v>1788.21</v>
      </c>
      <c r="G105" s="102">
        <f t="shared" si="7"/>
        <v>0</v>
      </c>
      <c r="H105" s="102">
        <f t="shared" si="7"/>
        <v>0</v>
      </c>
      <c r="I105" s="102">
        <f t="shared" si="7"/>
        <v>0</v>
      </c>
      <c r="J105" s="103" t="e">
        <f t="shared" si="6"/>
        <v>#DIV/0!</v>
      </c>
      <c r="K105" s="103" t="e">
        <f t="shared" si="5"/>
        <v>#DIV/0!</v>
      </c>
    </row>
    <row r="106" spans="1:11" s="110" customFormat="1" ht="15" customHeight="1">
      <c r="A106" s="101"/>
      <c r="B106" s="101"/>
      <c r="C106" s="101">
        <v>353</v>
      </c>
      <c r="D106" s="85"/>
      <c r="E106" s="102" t="s">
        <v>1527</v>
      </c>
      <c r="F106" s="102">
        <f t="shared" si="7"/>
        <v>1788.21</v>
      </c>
      <c r="G106" s="67">
        <f t="shared" si="7"/>
        <v>0</v>
      </c>
      <c r="H106" s="67">
        <f t="shared" si="7"/>
        <v>0</v>
      </c>
      <c r="I106" s="102">
        <f t="shared" si="7"/>
        <v>0</v>
      </c>
      <c r="J106" s="103" t="e">
        <f t="shared" si="6"/>
        <v>#DIV/0!</v>
      </c>
      <c r="K106" s="103" t="e">
        <f t="shared" si="5"/>
        <v>#DIV/0!</v>
      </c>
    </row>
    <row r="107" spans="1:11" ht="15" customHeight="1">
      <c r="A107" s="101"/>
      <c r="B107" s="101"/>
      <c r="C107" s="101"/>
      <c r="D107" s="85">
        <v>3531</v>
      </c>
      <c r="E107" s="67" t="s">
        <v>1527</v>
      </c>
      <c r="F107" s="67">
        <f>'Posebni dio izvršenja'!E304</f>
        <v>1788.21</v>
      </c>
      <c r="G107" s="67">
        <f>'Posebni dio izvršenja'!F304</f>
        <v>0</v>
      </c>
      <c r="H107" s="67">
        <f>'Posebni dio izvršenja'!G304</f>
        <v>0</v>
      </c>
      <c r="I107" s="67">
        <f>'Posebni dio izvršenja'!H304</f>
        <v>0</v>
      </c>
      <c r="J107" s="105" t="e">
        <f t="shared" si="6"/>
        <v>#DIV/0!</v>
      </c>
      <c r="K107" s="105" t="e">
        <f t="shared" si="5"/>
        <v>#DIV/0!</v>
      </c>
    </row>
    <row r="108" spans="1:11" s="110" customFormat="1" ht="15" customHeight="1">
      <c r="A108" s="101"/>
      <c r="B108" s="101">
        <v>36</v>
      </c>
      <c r="C108" s="101"/>
      <c r="D108" s="85"/>
      <c r="E108" s="102" t="s">
        <v>1547</v>
      </c>
      <c r="F108" s="102">
        <f t="shared" ref="F108:I109" si="8">F109</f>
        <v>0</v>
      </c>
      <c r="G108" s="102">
        <f t="shared" si="8"/>
        <v>0</v>
      </c>
      <c r="H108" s="102">
        <f t="shared" si="8"/>
        <v>0</v>
      </c>
      <c r="I108" s="102">
        <f t="shared" si="8"/>
        <v>0</v>
      </c>
      <c r="J108" s="103" t="e">
        <f t="shared" si="6"/>
        <v>#DIV/0!</v>
      </c>
      <c r="K108" s="103" t="e">
        <f t="shared" si="5"/>
        <v>#DIV/0!</v>
      </c>
    </row>
    <row r="109" spans="1:11" s="110" customFormat="1" ht="15" customHeight="1">
      <c r="A109" s="101"/>
      <c r="B109" s="101"/>
      <c r="C109" s="101">
        <v>369</v>
      </c>
      <c r="D109" s="85"/>
      <c r="E109" s="102" t="s">
        <v>1300</v>
      </c>
      <c r="F109" s="102">
        <f t="shared" si="8"/>
        <v>0</v>
      </c>
      <c r="G109" s="67">
        <f t="shared" si="8"/>
        <v>0</v>
      </c>
      <c r="H109" s="67">
        <f t="shared" si="8"/>
        <v>0</v>
      </c>
      <c r="I109" s="102">
        <f t="shared" si="8"/>
        <v>0</v>
      </c>
      <c r="J109" s="103" t="e">
        <f t="shared" si="6"/>
        <v>#DIV/0!</v>
      </c>
      <c r="K109" s="103" t="e">
        <f t="shared" si="5"/>
        <v>#DIV/0!</v>
      </c>
    </row>
    <row r="110" spans="1:11" ht="15" customHeight="1">
      <c r="A110" s="101"/>
      <c r="B110" s="101"/>
      <c r="C110" s="101"/>
      <c r="D110" s="85">
        <v>3691</v>
      </c>
      <c r="E110" s="67" t="s">
        <v>1300</v>
      </c>
      <c r="F110" s="67">
        <f>'Posebni dio izvršenja'!E306</f>
        <v>0</v>
      </c>
      <c r="G110" s="67">
        <f>'Posebni dio izvršenja'!F306</f>
        <v>0</v>
      </c>
      <c r="H110" s="67">
        <f>'Posebni dio izvršenja'!G306</f>
        <v>0</v>
      </c>
      <c r="I110" s="67">
        <f>'Posebni dio izvršenja'!H306</f>
        <v>0</v>
      </c>
      <c r="J110" s="105" t="e">
        <f t="shared" si="6"/>
        <v>#DIV/0!</v>
      </c>
      <c r="K110" s="105" t="e">
        <f t="shared" si="5"/>
        <v>#DIV/0!</v>
      </c>
    </row>
    <row r="111" spans="1:11" s="110" customFormat="1" ht="15" customHeight="1">
      <c r="A111" s="101"/>
      <c r="B111" s="101">
        <v>38</v>
      </c>
      <c r="C111" s="101"/>
      <c r="D111" s="85">
        <v>38</v>
      </c>
      <c r="E111" s="102" t="s">
        <v>1350</v>
      </c>
      <c r="F111" s="102">
        <f t="shared" ref="F111:I112" si="9">F112</f>
        <v>0</v>
      </c>
      <c r="G111" s="102">
        <f t="shared" si="9"/>
        <v>0</v>
      </c>
      <c r="H111" s="102">
        <f t="shared" si="9"/>
        <v>0</v>
      </c>
      <c r="I111" s="102">
        <f t="shared" si="9"/>
        <v>0</v>
      </c>
      <c r="J111" s="103" t="e">
        <f t="shared" si="6"/>
        <v>#DIV/0!</v>
      </c>
      <c r="K111" s="103" t="e">
        <f t="shared" si="5"/>
        <v>#DIV/0!</v>
      </c>
    </row>
    <row r="112" spans="1:11" s="110" customFormat="1" ht="15" customHeight="1">
      <c r="A112" s="101"/>
      <c r="B112" s="101"/>
      <c r="C112" s="101">
        <v>381</v>
      </c>
      <c r="D112" s="85"/>
      <c r="E112" s="102" t="s">
        <v>1338</v>
      </c>
      <c r="F112" s="102">
        <f t="shared" si="9"/>
        <v>0</v>
      </c>
      <c r="G112" s="67">
        <f t="shared" si="9"/>
        <v>0</v>
      </c>
      <c r="H112" s="67">
        <f t="shared" si="9"/>
        <v>0</v>
      </c>
      <c r="I112" s="102">
        <f t="shared" si="9"/>
        <v>0</v>
      </c>
      <c r="J112" s="103" t="e">
        <f t="shared" si="6"/>
        <v>#DIV/0!</v>
      </c>
      <c r="K112" s="103" t="e">
        <f t="shared" si="5"/>
        <v>#DIV/0!</v>
      </c>
    </row>
    <row r="113" spans="1:11" ht="15" customHeight="1">
      <c r="A113" s="101"/>
      <c r="B113" s="101"/>
      <c r="C113" s="101"/>
      <c r="D113" s="85">
        <v>3813</v>
      </c>
      <c r="E113" s="67" t="s">
        <v>1548</v>
      </c>
      <c r="F113" s="67">
        <f>'Posebni dio izvršenja'!E308</f>
        <v>0</v>
      </c>
      <c r="G113" s="67">
        <f>'Posebni dio izvršenja'!F308</f>
        <v>0</v>
      </c>
      <c r="H113" s="67">
        <f>'Posebni dio izvršenja'!G308</f>
        <v>0</v>
      </c>
      <c r="I113" s="67">
        <f>'Posebni dio izvršenja'!H308</f>
        <v>0</v>
      </c>
      <c r="J113" s="105" t="e">
        <f t="shared" si="6"/>
        <v>#DIV/0!</v>
      </c>
      <c r="K113" s="105" t="e">
        <f t="shared" si="5"/>
        <v>#DIV/0!</v>
      </c>
    </row>
    <row r="114" spans="1:11" ht="15" customHeight="1">
      <c r="A114" s="101">
        <v>4</v>
      </c>
      <c r="B114" s="101"/>
      <c r="C114" s="101"/>
      <c r="D114" s="85"/>
      <c r="E114" s="101" t="s">
        <v>1343</v>
      </c>
      <c r="F114" s="102">
        <f>F115</f>
        <v>6359.8099999999995</v>
      </c>
      <c r="G114" s="102">
        <f>G115</f>
        <v>0</v>
      </c>
      <c r="H114" s="102">
        <f>H115</f>
        <v>0</v>
      </c>
      <c r="I114" s="102">
        <f>I115</f>
        <v>0</v>
      </c>
      <c r="J114" s="103" t="e">
        <f t="shared" si="6"/>
        <v>#DIV/0!</v>
      </c>
      <c r="K114" s="103" t="e">
        <f t="shared" si="5"/>
        <v>#DIV/0!</v>
      </c>
    </row>
    <row r="115" spans="1:11" ht="15" customHeight="1">
      <c r="A115" s="101"/>
      <c r="B115" s="101">
        <v>42</v>
      </c>
      <c r="C115" s="101"/>
      <c r="D115" s="85"/>
      <c r="E115" s="101" t="s">
        <v>1344</v>
      </c>
      <c r="F115" s="102">
        <f>F116+F119</f>
        <v>6359.8099999999995</v>
      </c>
      <c r="G115" s="102">
        <f>G116+G119</f>
        <v>0</v>
      </c>
      <c r="H115" s="102">
        <f>H116+H119</f>
        <v>0</v>
      </c>
      <c r="I115" s="102">
        <f>I116+I119</f>
        <v>0</v>
      </c>
      <c r="J115" s="103" t="e">
        <f t="shared" si="6"/>
        <v>#DIV/0!</v>
      </c>
      <c r="K115" s="103" t="e">
        <f t="shared" si="5"/>
        <v>#DIV/0!</v>
      </c>
    </row>
    <row r="116" spans="1:11" ht="15" customHeight="1">
      <c r="A116" s="101"/>
      <c r="B116" s="101"/>
      <c r="C116" s="101">
        <v>422</v>
      </c>
      <c r="D116" s="85"/>
      <c r="E116" s="101" t="s">
        <v>1345</v>
      </c>
      <c r="F116" s="102">
        <f>F117+F118</f>
        <v>3573.56</v>
      </c>
      <c r="G116" s="67">
        <f>G117+G118</f>
        <v>0</v>
      </c>
      <c r="H116" s="67">
        <f>H117+H118</f>
        <v>0</v>
      </c>
      <c r="I116" s="102">
        <f>I117+I118</f>
        <v>0</v>
      </c>
      <c r="J116" s="103" t="e">
        <f t="shared" si="6"/>
        <v>#DIV/0!</v>
      </c>
      <c r="K116" s="103" t="e">
        <f t="shared" si="5"/>
        <v>#DIV/0!</v>
      </c>
    </row>
    <row r="117" spans="1:11" ht="15" customHeight="1">
      <c r="A117" s="101"/>
      <c r="B117" s="101"/>
      <c r="C117" s="101"/>
      <c r="D117" s="85">
        <v>4221</v>
      </c>
      <c r="E117" s="67" t="s">
        <v>1287</v>
      </c>
      <c r="F117" s="67">
        <f>'Posebni dio izvršenja'!E311</f>
        <v>0</v>
      </c>
      <c r="G117" s="67">
        <f>'Posebni dio izvršenja'!F311</f>
        <v>0</v>
      </c>
      <c r="H117" s="67">
        <f>'Posebni dio izvršenja'!G311</f>
        <v>0</v>
      </c>
      <c r="I117" s="67">
        <f>'Posebni dio izvršenja'!H311</f>
        <v>0</v>
      </c>
      <c r="J117" s="105" t="e">
        <f t="shared" si="6"/>
        <v>#DIV/0!</v>
      </c>
      <c r="K117" s="105" t="e">
        <f t="shared" si="5"/>
        <v>#DIV/0!</v>
      </c>
    </row>
    <row r="118" spans="1:11" ht="15" customHeight="1">
      <c r="A118" s="101"/>
      <c r="B118" s="101"/>
      <c r="C118" s="101"/>
      <c r="D118" s="85">
        <v>4224</v>
      </c>
      <c r="E118" s="67" t="s">
        <v>1310</v>
      </c>
      <c r="F118" s="67">
        <f>'Posebni dio izvršenja'!E312</f>
        <v>3573.56</v>
      </c>
      <c r="G118" s="67">
        <f>'Posebni dio izvršenja'!F312</f>
        <v>0</v>
      </c>
      <c r="H118" s="67">
        <f>'Posebni dio izvršenja'!G312</f>
        <v>0</v>
      </c>
      <c r="I118" s="67">
        <f>'Posebni dio izvršenja'!H312</f>
        <v>0</v>
      </c>
      <c r="J118" s="105" t="e">
        <f t="shared" si="6"/>
        <v>#DIV/0!</v>
      </c>
      <c r="K118" s="105" t="e">
        <f t="shared" si="5"/>
        <v>#DIV/0!</v>
      </c>
    </row>
    <row r="119" spans="1:11" s="110" customFormat="1" ht="15" customHeight="1">
      <c r="A119" s="101"/>
      <c r="B119" s="101"/>
      <c r="C119" s="101">
        <v>426</v>
      </c>
      <c r="D119" s="85">
        <v>426</v>
      </c>
      <c r="E119" s="102" t="s">
        <v>1409</v>
      </c>
      <c r="F119" s="102">
        <f>F120</f>
        <v>2786.25</v>
      </c>
      <c r="G119" s="67">
        <f>G120</f>
        <v>0</v>
      </c>
      <c r="H119" s="67">
        <f>H120</f>
        <v>0</v>
      </c>
      <c r="I119" s="102">
        <f>I120</f>
        <v>0</v>
      </c>
      <c r="J119" s="103" t="e">
        <f t="shared" si="6"/>
        <v>#DIV/0!</v>
      </c>
      <c r="K119" s="103" t="e">
        <f t="shared" si="5"/>
        <v>#DIV/0!</v>
      </c>
    </row>
    <row r="120" spans="1:11" ht="15" customHeight="1">
      <c r="A120" s="101"/>
      <c r="B120" s="101"/>
      <c r="C120" s="101"/>
      <c r="D120" s="85">
        <v>4262</v>
      </c>
      <c r="E120" s="67" t="s">
        <v>1409</v>
      </c>
      <c r="F120" s="67">
        <f>'Posebni dio izvršenja'!E313</f>
        <v>2786.25</v>
      </c>
      <c r="G120" s="67">
        <f>'Posebni dio izvršenja'!F313</f>
        <v>0</v>
      </c>
      <c r="H120" s="67">
        <f>'Posebni dio izvršenja'!G313</f>
        <v>0</v>
      </c>
      <c r="I120" s="67">
        <f>'Posebni dio izvršenja'!H313</f>
        <v>0</v>
      </c>
      <c r="J120" s="105" t="e">
        <f t="shared" si="6"/>
        <v>#DIV/0!</v>
      </c>
      <c r="K120" s="105" t="e">
        <f t="shared" si="5"/>
        <v>#DIV/0!</v>
      </c>
    </row>
    <row r="121" spans="1:11">
      <c r="A121" s="99"/>
      <c r="B121" s="99"/>
      <c r="C121" s="99"/>
      <c r="D121" s="115"/>
      <c r="E121" s="42" t="s">
        <v>1263</v>
      </c>
      <c r="F121" s="71">
        <f>F122+F175</f>
        <v>827560.35</v>
      </c>
      <c r="G121" s="71">
        <f>G122+G175</f>
        <v>928997</v>
      </c>
      <c r="H121" s="71">
        <f>H122+H175</f>
        <v>993017</v>
      </c>
      <c r="I121" s="71">
        <f>I122+I175</f>
        <v>766070.53</v>
      </c>
      <c r="J121" s="90">
        <f t="shared" si="6"/>
        <v>106.8913032011944</v>
      </c>
      <c r="K121" s="90">
        <f t="shared" si="5"/>
        <v>77.145761855033697</v>
      </c>
    </row>
    <row r="122" spans="1:11">
      <c r="A122" s="101">
        <v>3</v>
      </c>
      <c r="B122" s="101"/>
      <c r="C122" s="101"/>
      <c r="D122" s="104">
        <v>3</v>
      </c>
      <c r="E122" s="101" t="s">
        <v>1356</v>
      </c>
      <c r="F122" s="102">
        <f>F123+F132+F162+F168+F171</f>
        <v>827228.53999999992</v>
      </c>
      <c r="G122" s="102">
        <f>G123+G132+G162+G168+G171</f>
        <v>858497</v>
      </c>
      <c r="H122" s="102">
        <f>H123+H132+H162+H168+H171</f>
        <v>942367</v>
      </c>
      <c r="I122" s="102">
        <f>I123+I132+I162+I168+I171</f>
        <v>765921.48</v>
      </c>
      <c r="J122" s="103">
        <f t="shared" si="6"/>
        <v>109.76939931065573</v>
      </c>
      <c r="K122" s="103">
        <f t="shared" si="5"/>
        <v>81.276347749868151</v>
      </c>
    </row>
    <row r="123" spans="1:11">
      <c r="A123" s="101"/>
      <c r="B123" s="101">
        <v>31</v>
      </c>
      <c r="C123" s="101"/>
      <c r="D123" s="104">
        <v>31</v>
      </c>
      <c r="E123" s="101" t="s">
        <v>1318</v>
      </c>
      <c r="F123" s="102">
        <f>F124+F127+F129</f>
        <v>366502.51</v>
      </c>
      <c r="G123" s="102">
        <f>G124+G127+G129</f>
        <v>338003</v>
      </c>
      <c r="H123" s="102">
        <f>H124+H127+H129</f>
        <v>446115</v>
      </c>
      <c r="I123" s="102">
        <f>I124+I127+I129</f>
        <v>306851.82000000007</v>
      </c>
      <c r="J123" s="103">
        <f t="shared" si="6"/>
        <v>131.98551492146521</v>
      </c>
      <c r="K123" s="103">
        <f t="shared" si="5"/>
        <v>68.783120944151193</v>
      </c>
    </row>
    <row r="124" spans="1:11">
      <c r="A124" s="101"/>
      <c r="B124" s="101"/>
      <c r="C124" s="101">
        <v>311</v>
      </c>
      <c r="D124" s="104">
        <v>311</v>
      </c>
      <c r="E124" s="101" t="s">
        <v>1292</v>
      </c>
      <c r="F124" s="102">
        <f>F125+F126</f>
        <v>223756.81000000003</v>
      </c>
      <c r="G124" s="67">
        <f>G125+G126</f>
        <v>161900</v>
      </c>
      <c r="H124" s="67">
        <f>H125+H126</f>
        <v>254700</v>
      </c>
      <c r="I124" s="102">
        <f>I125+I126</f>
        <v>170020.33000000002</v>
      </c>
      <c r="J124" s="103">
        <f t="shared" si="6"/>
        <v>157.31933292155651</v>
      </c>
      <c r="K124" s="103">
        <f t="shared" si="5"/>
        <v>66.753172359638796</v>
      </c>
    </row>
    <row r="125" spans="1:11">
      <c r="A125" s="101"/>
      <c r="B125" s="101"/>
      <c r="C125" s="101"/>
      <c r="D125" s="104">
        <v>3111</v>
      </c>
      <c r="E125" s="85" t="s">
        <v>1292</v>
      </c>
      <c r="F125" s="67">
        <f>'Posebni dio izvršenja'!E343+'Posebni dio izvršenja'!E93</f>
        <v>220770.90000000002</v>
      </c>
      <c r="G125" s="67">
        <f>'Posebni dio izvršenja'!F343+'Posebni dio izvršenja'!F93</f>
        <v>158200</v>
      </c>
      <c r="H125" s="67">
        <f>'Posebni dio izvršenja'!G343+'Posebni dio izvršenja'!G93</f>
        <v>251000</v>
      </c>
      <c r="I125" s="67">
        <f>'Posebni dio izvršenja'!H343+'Posebni dio izvršenja'!H93</f>
        <v>170020.33000000002</v>
      </c>
      <c r="J125" s="105">
        <f t="shared" si="6"/>
        <v>158.65992414664981</v>
      </c>
      <c r="K125" s="105">
        <f t="shared" si="5"/>
        <v>67.737183266932277</v>
      </c>
    </row>
    <row r="126" spans="1:11">
      <c r="A126" s="101"/>
      <c r="B126" s="101"/>
      <c r="C126" s="101"/>
      <c r="D126" s="104">
        <v>3112</v>
      </c>
      <c r="E126" s="85" t="s">
        <v>1405</v>
      </c>
      <c r="F126" s="67">
        <f>'Posebni dio izvršenja'!E344</f>
        <v>2985.91</v>
      </c>
      <c r="G126" s="67">
        <f>'Posebni dio izvršenja'!F344</f>
        <v>3700</v>
      </c>
      <c r="H126" s="67">
        <f>'Posebni dio izvršenja'!G344</f>
        <v>3700</v>
      </c>
      <c r="I126" s="67">
        <f>'Posebni dio izvršenja'!H344</f>
        <v>0</v>
      </c>
      <c r="J126" s="105">
        <f t="shared" si="6"/>
        <v>100</v>
      </c>
      <c r="K126" s="105">
        <f t="shared" si="5"/>
        <v>0</v>
      </c>
    </row>
    <row r="127" spans="1:11">
      <c r="A127" s="101"/>
      <c r="B127" s="101"/>
      <c r="C127" s="101">
        <v>312</v>
      </c>
      <c r="D127" s="104">
        <v>312</v>
      </c>
      <c r="E127" s="101" t="s">
        <v>1293</v>
      </c>
      <c r="F127" s="102">
        <f>F128</f>
        <v>106318.52</v>
      </c>
      <c r="G127" s="67">
        <f>G128</f>
        <v>150000</v>
      </c>
      <c r="H127" s="67">
        <f>H128</f>
        <v>150000</v>
      </c>
      <c r="I127" s="102">
        <f>I128</f>
        <v>108744.52</v>
      </c>
      <c r="J127" s="103">
        <f t="shared" si="6"/>
        <v>100</v>
      </c>
      <c r="K127" s="103">
        <f t="shared" si="5"/>
        <v>72.496346666666668</v>
      </c>
    </row>
    <row r="128" spans="1:11">
      <c r="A128" s="101"/>
      <c r="B128" s="101"/>
      <c r="C128" s="101"/>
      <c r="D128" s="104">
        <v>3121</v>
      </c>
      <c r="E128" s="85" t="s">
        <v>1293</v>
      </c>
      <c r="F128" s="67">
        <f>'Posebni dio izvršenja'!E94+'Posebni dio izvršenja'!E346</f>
        <v>106318.52</v>
      </c>
      <c r="G128" s="67">
        <f>'Posebni dio izvršenja'!F94+'Posebni dio izvršenja'!F346</f>
        <v>150000</v>
      </c>
      <c r="H128" s="67">
        <f>'Posebni dio izvršenja'!G94+'Posebni dio izvršenja'!G346</f>
        <v>150000</v>
      </c>
      <c r="I128" s="67">
        <f>'Posebni dio izvršenja'!H94+'Posebni dio izvršenja'!H346</f>
        <v>108744.52</v>
      </c>
      <c r="J128" s="105">
        <f t="shared" si="6"/>
        <v>100</v>
      </c>
      <c r="K128" s="105">
        <f t="shared" si="5"/>
        <v>72.496346666666668</v>
      </c>
    </row>
    <row r="129" spans="1:11">
      <c r="A129" s="101"/>
      <c r="B129" s="101"/>
      <c r="C129" s="101">
        <v>313</v>
      </c>
      <c r="D129" s="104">
        <v>313</v>
      </c>
      <c r="E129" s="106" t="s">
        <v>1320</v>
      </c>
      <c r="F129" s="102">
        <f>F130+F131</f>
        <v>36427.18</v>
      </c>
      <c r="G129" s="67">
        <f>G130+G131</f>
        <v>26103</v>
      </c>
      <c r="H129" s="67">
        <f>H130+H131</f>
        <v>41415</v>
      </c>
      <c r="I129" s="102">
        <f>I130+I131</f>
        <v>28086.97</v>
      </c>
      <c r="J129" s="103">
        <f t="shared" si="6"/>
        <v>158.65992414664981</v>
      </c>
      <c r="K129" s="103">
        <f t="shared" si="5"/>
        <v>67.818350839067975</v>
      </c>
    </row>
    <row r="130" spans="1:11">
      <c r="A130" s="101"/>
      <c r="B130" s="101"/>
      <c r="C130" s="101"/>
      <c r="D130" s="104">
        <v>3132</v>
      </c>
      <c r="E130" s="85" t="s">
        <v>1354</v>
      </c>
      <c r="F130" s="67">
        <f>'Posebni dio izvršenja'!E347+'Posebni dio izvršenja'!E95</f>
        <v>36427.18</v>
      </c>
      <c r="G130" s="67">
        <f>'Posebni dio izvršenja'!F347+'Posebni dio izvršenja'!F95</f>
        <v>26103</v>
      </c>
      <c r="H130" s="67">
        <f>'Posebni dio izvršenja'!G347+'Posebni dio izvršenja'!G95</f>
        <v>41415</v>
      </c>
      <c r="I130" s="67">
        <f>'Posebni dio izvršenja'!H347+'Posebni dio izvršenja'!H95</f>
        <v>28086.97</v>
      </c>
      <c r="J130" s="105">
        <f t="shared" si="6"/>
        <v>158.65992414664981</v>
      </c>
      <c r="K130" s="105">
        <f t="shared" si="5"/>
        <v>67.818350839067975</v>
      </c>
    </row>
    <row r="131" spans="1:11" ht="26.4">
      <c r="A131" s="101"/>
      <c r="B131" s="101"/>
      <c r="C131" s="101"/>
      <c r="D131" s="104">
        <v>3133</v>
      </c>
      <c r="E131" s="107" t="s">
        <v>1355</v>
      </c>
      <c r="F131" s="67">
        <f>'Posebni dio izvršenja'!E96+'Posebni dio izvršenja'!E348</f>
        <v>0</v>
      </c>
      <c r="G131" s="67">
        <f>'Posebni dio izvršenja'!F96+'Posebni dio izvršenja'!F348</f>
        <v>0</v>
      </c>
      <c r="H131" s="67">
        <f>'Posebni dio izvršenja'!G96+'Posebni dio izvršenja'!G348</f>
        <v>0</v>
      </c>
      <c r="I131" s="67">
        <f>'Posebni dio izvršenja'!H96+'Posebni dio izvršenja'!H348</f>
        <v>0</v>
      </c>
      <c r="J131" s="105" t="e">
        <f t="shared" si="6"/>
        <v>#DIV/0!</v>
      </c>
      <c r="K131" s="105" t="e">
        <f t="shared" si="5"/>
        <v>#DIV/0!</v>
      </c>
    </row>
    <row r="132" spans="1:11">
      <c r="A132" s="101"/>
      <c r="B132" s="101">
        <v>32</v>
      </c>
      <c r="C132" s="101"/>
      <c r="D132" s="104"/>
      <c r="E132" s="101" t="s">
        <v>1321</v>
      </c>
      <c r="F132" s="102">
        <f>F133+F138+F144+F154+F156</f>
        <v>418664.43</v>
      </c>
      <c r="G132" s="102">
        <f>G133+G138+G144+G154+G156</f>
        <v>479494</v>
      </c>
      <c r="H132" s="102">
        <f>H133+H138+H144+H154+H156</f>
        <v>457142</v>
      </c>
      <c r="I132" s="102">
        <f>I133+I138+I144+I154+I156</f>
        <v>421181.76000000007</v>
      </c>
      <c r="J132" s="103">
        <f t="shared" si="6"/>
        <v>95.338419250293015</v>
      </c>
      <c r="K132" s="103">
        <f t="shared" si="5"/>
        <v>92.133682750655183</v>
      </c>
    </row>
    <row r="133" spans="1:11">
      <c r="A133" s="101"/>
      <c r="B133" s="101"/>
      <c r="C133" s="101">
        <v>321</v>
      </c>
      <c r="D133" s="104"/>
      <c r="E133" s="101" t="s">
        <v>1322</v>
      </c>
      <c r="F133" s="102">
        <f>SUM(F134:F137)</f>
        <v>15181.49</v>
      </c>
      <c r="G133" s="67">
        <f>SUM(G134:G137)</f>
        <v>13102</v>
      </c>
      <c r="H133" s="67">
        <f>SUM(H134:H137)</f>
        <v>12102</v>
      </c>
      <c r="I133" s="102">
        <f>SUM(I134:I137)</f>
        <v>12044.009999999998</v>
      </c>
      <c r="J133" s="103">
        <f t="shared" si="6"/>
        <v>92.367577469088687</v>
      </c>
      <c r="K133" s="103">
        <f t="shared" ref="K133:K196" si="10">I133/H133*100</f>
        <v>99.520823004462059</v>
      </c>
    </row>
    <row r="134" spans="1:11">
      <c r="A134" s="101"/>
      <c r="B134" s="101"/>
      <c r="C134" s="101"/>
      <c r="D134" s="104">
        <v>3211</v>
      </c>
      <c r="E134" s="85" t="s">
        <v>1264</v>
      </c>
      <c r="F134" s="67">
        <f>'Posebni dio izvršenja'!E350+'Posebni dio izvršenja'!E98</f>
        <v>12628.34</v>
      </c>
      <c r="G134" s="67">
        <f>'Posebni dio izvršenja'!F350+'Posebni dio izvršenja'!F98</f>
        <v>9783</v>
      </c>
      <c r="H134" s="67">
        <f>'Posebni dio izvršenja'!G350+'Posebni dio izvršenja'!G98</f>
        <v>9783</v>
      </c>
      <c r="I134" s="67">
        <f>'Posebni dio izvršenja'!H350+'Posebni dio izvršenja'!H98</f>
        <v>11644.939999999999</v>
      </c>
      <c r="J134" s="105">
        <f t="shared" si="6"/>
        <v>100</v>
      </c>
      <c r="K134" s="105">
        <f t="shared" si="10"/>
        <v>119.03240314831849</v>
      </c>
    </row>
    <row r="135" spans="1:11" ht="15" customHeight="1">
      <c r="A135" s="101"/>
      <c r="B135" s="101"/>
      <c r="C135" s="101"/>
      <c r="D135" s="104">
        <v>3212</v>
      </c>
      <c r="E135" s="107" t="s">
        <v>1265</v>
      </c>
      <c r="F135" s="67">
        <f>'Posebni dio izvršenja'!E351+'Posebni dio izvršenja'!E99</f>
        <v>1557.73</v>
      </c>
      <c r="G135" s="67">
        <f>'Posebni dio izvršenja'!F351+'Posebni dio izvršenja'!F99</f>
        <v>819</v>
      </c>
      <c r="H135" s="67">
        <f>'Posebni dio izvršenja'!G351+'Posebni dio izvršenja'!G99</f>
        <v>819</v>
      </c>
      <c r="I135" s="67">
        <f>'Posebni dio izvršenja'!H351+'Posebni dio izvršenja'!H99</f>
        <v>399.07</v>
      </c>
      <c r="J135" s="105">
        <f t="shared" si="6"/>
        <v>100</v>
      </c>
      <c r="K135" s="105">
        <f t="shared" si="10"/>
        <v>48.726495726495727</v>
      </c>
    </row>
    <row r="136" spans="1:11">
      <c r="A136" s="101"/>
      <c r="B136" s="101"/>
      <c r="C136" s="101"/>
      <c r="D136" s="104">
        <v>3213</v>
      </c>
      <c r="E136" s="85" t="s">
        <v>1294</v>
      </c>
      <c r="F136" s="67">
        <f>'Posebni dio izvršenja'!E352</f>
        <v>995.42</v>
      </c>
      <c r="G136" s="67">
        <f>'Posebni dio izvršenja'!F352</f>
        <v>2500</v>
      </c>
      <c r="H136" s="67">
        <f>'Posebni dio izvršenja'!G352</f>
        <v>1500</v>
      </c>
      <c r="I136" s="67">
        <f>'Posebni dio izvršenja'!H352</f>
        <v>0</v>
      </c>
      <c r="J136" s="105">
        <f t="shared" si="6"/>
        <v>60</v>
      </c>
      <c r="K136" s="105">
        <f t="shared" si="10"/>
        <v>0</v>
      </c>
    </row>
    <row r="137" spans="1:11">
      <c r="A137" s="101"/>
      <c r="B137" s="101"/>
      <c r="C137" s="101"/>
      <c r="D137" s="104">
        <v>3214</v>
      </c>
      <c r="E137" s="85" t="s">
        <v>1533</v>
      </c>
      <c r="F137" s="67">
        <f>'Posebni dio izvršenja'!E353</f>
        <v>0</v>
      </c>
      <c r="G137" s="67">
        <f>'Posebni dio izvršenja'!F353</f>
        <v>0</v>
      </c>
      <c r="H137" s="67">
        <f>'Posebni dio izvršenja'!G353</f>
        <v>0</v>
      </c>
      <c r="I137" s="67">
        <f>'Posebni dio izvršenja'!H353</f>
        <v>0</v>
      </c>
      <c r="J137" s="105" t="e">
        <f t="shared" ref="J137:J200" si="11">H137/G137*100</f>
        <v>#DIV/0!</v>
      </c>
      <c r="K137" s="105" t="e">
        <f t="shared" si="10"/>
        <v>#DIV/0!</v>
      </c>
    </row>
    <row r="138" spans="1:11">
      <c r="A138" s="101"/>
      <c r="B138" s="101"/>
      <c r="C138" s="101">
        <v>322</v>
      </c>
      <c r="D138" s="104"/>
      <c r="E138" s="101" t="s">
        <v>1339</v>
      </c>
      <c r="F138" s="102">
        <f>SUM(F139:F143)</f>
        <v>4061.5699999999997</v>
      </c>
      <c r="G138" s="67">
        <f>SUM(G139:G143)</f>
        <v>23800</v>
      </c>
      <c r="H138" s="67">
        <f>SUM(H139:H143)</f>
        <v>24550</v>
      </c>
      <c r="I138" s="102">
        <f>SUM(I139:I143)</f>
        <v>9067.6999999999989</v>
      </c>
      <c r="J138" s="103">
        <f t="shared" si="11"/>
        <v>103.15126050420169</v>
      </c>
      <c r="K138" s="103">
        <f t="shared" si="10"/>
        <v>36.935641547861501</v>
      </c>
    </row>
    <row r="139" spans="1:11">
      <c r="A139" s="101"/>
      <c r="B139" s="101"/>
      <c r="C139" s="101"/>
      <c r="D139" s="104">
        <v>3221</v>
      </c>
      <c r="E139" s="85" t="s">
        <v>1267</v>
      </c>
      <c r="F139" s="67">
        <f>'Posebni dio izvršenja'!E354</f>
        <v>649.36</v>
      </c>
      <c r="G139" s="67">
        <f>'Posebni dio izvršenja'!F354</f>
        <v>800</v>
      </c>
      <c r="H139" s="67">
        <f>'Posebni dio izvršenja'!G354</f>
        <v>800</v>
      </c>
      <c r="I139" s="67">
        <f>'Posebni dio izvršenja'!H354</f>
        <v>412.5</v>
      </c>
      <c r="J139" s="105">
        <f t="shared" si="11"/>
        <v>100</v>
      </c>
      <c r="K139" s="105">
        <f t="shared" si="10"/>
        <v>51.5625</v>
      </c>
    </row>
    <row r="140" spans="1:11">
      <c r="A140" s="101"/>
      <c r="B140" s="101"/>
      <c r="C140" s="101"/>
      <c r="D140" s="104">
        <v>3222</v>
      </c>
      <c r="E140" s="85" t="s">
        <v>1268</v>
      </c>
      <c r="F140" s="67">
        <f>'Posebni dio izvršenja'!E355</f>
        <v>1620.64</v>
      </c>
      <c r="G140" s="67">
        <f>'Posebni dio izvršenja'!F355</f>
        <v>1500</v>
      </c>
      <c r="H140" s="67">
        <f>'Posebni dio izvršenja'!G355</f>
        <v>2250</v>
      </c>
      <c r="I140" s="67">
        <f>'Posebni dio izvršenja'!H355</f>
        <v>2399.7199999999998</v>
      </c>
      <c r="J140" s="105">
        <f t="shared" si="11"/>
        <v>150</v>
      </c>
      <c r="K140" s="105">
        <f t="shared" si="10"/>
        <v>106.6542222222222</v>
      </c>
    </row>
    <row r="141" spans="1:11">
      <c r="A141" s="101"/>
      <c r="B141" s="101"/>
      <c r="C141" s="101"/>
      <c r="D141" s="104">
        <v>3223</v>
      </c>
      <c r="E141" s="85" t="s">
        <v>1269</v>
      </c>
      <c r="F141" s="67">
        <f>'Posebni dio izvršenja'!E356+'Posebni dio izvršenja'!E100</f>
        <v>1791.57</v>
      </c>
      <c r="G141" s="67">
        <f>'Posebni dio izvršenja'!F356+'Posebni dio izvršenja'!F100</f>
        <v>1500</v>
      </c>
      <c r="H141" s="67">
        <f>'Posebni dio izvršenja'!G356+'Posebni dio izvršenja'!G100</f>
        <v>1500</v>
      </c>
      <c r="I141" s="67">
        <f>'Posebni dio izvršenja'!H356+'Posebni dio izvršenja'!H100</f>
        <v>6255.48</v>
      </c>
      <c r="J141" s="105">
        <f t="shared" si="11"/>
        <v>100</v>
      </c>
      <c r="K141" s="105">
        <f t="shared" si="10"/>
        <v>417.03199999999993</v>
      </c>
    </row>
    <row r="142" spans="1:11" ht="15.75" customHeight="1">
      <c r="A142" s="101"/>
      <c r="B142" s="101"/>
      <c r="C142" s="101"/>
      <c r="D142" s="104">
        <v>3224</v>
      </c>
      <c r="E142" s="107" t="s">
        <v>1270</v>
      </c>
      <c r="F142" s="67">
        <f>'Posebni dio izvršenja'!E357</f>
        <v>0</v>
      </c>
      <c r="G142" s="67">
        <f>'Posebni dio izvršenja'!F357</f>
        <v>20000</v>
      </c>
      <c r="H142" s="67">
        <f>'Posebni dio izvršenja'!G357</f>
        <v>20000</v>
      </c>
      <c r="I142" s="67">
        <f>'Posebni dio izvršenja'!H357</f>
        <v>0</v>
      </c>
      <c r="J142" s="105">
        <f t="shared" si="11"/>
        <v>100</v>
      </c>
      <c r="K142" s="105">
        <f t="shared" si="10"/>
        <v>0</v>
      </c>
    </row>
    <row r="143" spans="1:11">
      <c r="A143" s="101"/>
      <c r="B143" s="101"/>
      <c r="C143" s="101"/>
      <c r="D143" s="104">
        <v>3227</v>
      </c>
      <c r="E143" s="107" t="s">
        <v>1305</v>
      </c>
      <c r="F143" s="67">
        <f>'Posebni dio izvršenja'!E358</f>
        <v>0</v>
      </c>
      <c r="G143" s="67">
        <f>'Posebni dio izvršenja'!F358</f>
        <v>0</v>
      </c>
      <c r="H143" s="67">
        <f>'Posebni dio izvršenja'!G358</f>
        <v>0</v>
      </c>
      <c r="I143" s="67">
        <f>'Posebni dio izvršenja'!H358</f>
        <v>0</v>
      </c>
      <c r="J143" s="105" t="e">
        <f t="shared" si="11"/>
        <v>#DIV/0!</v>
      </c>
      <c r="K143" s="105" t="e">
        <f t="shared" si="10"/>
        <v>#DIV/0!</v>
      </c>
    </row>
    <row r="144" spans="1:11">
      <c r="A144" s="101"/>
      <c r="B144" s="101"/>
      <c r="C144" s="101">
        <v>323</v>
      </c>
      <c r="D144" s="104"/>
      <c r="E144" s="106" t="s">
        <v>1340</v>
      </c>
      <c r="F144" s="102">
        <f>SUM(F145:F153)</f>
        <v>368219.42</v>
      </c>
      <c r="G144" s="67">
        <f>SUM(G145:G153)</f>
        <v>391746</v>
      </c>
      <c r="H144" s="67">
        <f>SUM(H145:H153)</f>
        <v>356700</v>
      </c>
      <c r="I144" s="102">
        <f>SUM(I145:I153)</f>
        <v>357567.41000000003</v>
      </c>
      <c r="J144" s="103">
        <f t="shared" si="11"/>
        <v>91.053897168062974</v>
      </c>
      <c r="K144" s="103">
        <f t="shared" si="10"/>
        <v>100.24317633865995</v>
      </c>
    </row>
    <row r="145" spans="1:11">
      <c r="A145" s="101"/>
      <c r="B145" s="101"/>
      <c r="C145" s="101"/>
      <c r="D145" s="104">
        <v>3231</v>
      </c>
      <c r="E145" s="85" t="s">
        <v>1272</v>
      </c>
      <c r="F145" s="67">
        <f>'Posebni dio izvršenja'!E359</f>
        <v>0</v>
      </c>
      <c r="G145" s="67">
        <f>'Posebni dio izvršenja'!F359</f>
        <v>200</v>
      </c>
      <c r="H145" s="67">
        <f>'Posebni dio izvršenja'!G359</f>
        <v>200</v>
      </c>
      <c r="I145" s="67">
        <f>'Posebni dio izvršenja'!H359</f>
        <v>0</v>
      </c>
      <c r="J145" s="105">
        <f t="shared" si="11"/>
        <v>100</v>
      </c>
      <c r="K145" s="105">
        <f t="shared" si="10"/>
        <v>0</v>
      </c>
    </row>
    <row r="146" spans="1:11">
      <c r="A146" s="101"/>
      <c r="B146" s="101"/>
      <c r="C146" s="101"/>
      <c r="D146" s="104">
        <v>3232</v>
      </c>
      <c r="E146" s="85" t="s">
        <v>1273</v>
      </c>
      <c r="F146" s="67">
        <f>'Posebni dio izvršenja'!E360</f>
        <v>0</v>
      </c>
      <c r="G146" s="67">
        <f>'Posebni dio izvršenja'!F360</f>
        <v>22000</v>
      </c>
      <c r="H146" s="67">
        <f>'Posebni dio izvršenja'!G360</f>
        <v>22000</v>
      </c>
      <c r="I146" s="67">
        <f>'Posebni dio izvršenja'!H360</f>
        <v>0</v>
      </c>
      <c r="J146" s="105">
        <f t="shared" si="11"/>
        <v>100</v>
      </c>
      <c r="K146" s="105">
        <f t="shared" si="10"/>
        <v>0</v>
      </c>
    </row>
    <row r="147" spans="1:11">
      <c r="A147" s="101"/>
      <c r="B147" s="101"/>
      <c r="C147" s="101"/>
      <c r="D147" s="104">
        <v>3233</v>
      </c>
      <c r="E147" s="85" t="s">
        <v>1274</v>
      </c>
      <c r="F147" s="67">
        <f>'Posebni dio izvršenja'!E361</f>
        <v>11098.6</v>
      </c>
      <c r="G147" s="67">
        <f>'Posebni dio izvršenja'!F361</f>
        <v>0</v>
      </c>
      <c r="H147" s="67">
        <f>'Posebni dio izvršenja'!G361</f>
        <v>0</v>
      </c>
      <c r="I147" s="67">
        <f>'Posebni dio izvršenja'!H361</f>
        <v>21625</v>
      </c>
      <c r="J147" s="105" t="e">
        <f t="shared" si="11"/>
        <v>#DIV/0!</v>
      </c>
      <c r="K147" s="105" t="e">
        <f t="shared" si="10"/>
        <v>#DIV/0!</v>
      </c>
    </row>
    <row r="148" spans="1:11">
      <c r="A148" s="101"/>
      <c r="B148" s="101"/>
      <c r="C148" s="101"/>
      <c r="D148" s="104">
        <v>3234</v>
      </c>
      <c r="E148" s="85" t="s">
        <v>1275</v>
      </c>
      <c r="F148" s="67">
        <f>'Posebni dio izvršenja'!E362</f>
        <v>0</v>
      </c>
      <c r="G148" s="67">
        <f>'Posebni dio izvršenja'!F362</f>
        <v>0</v>
      </c>
      <c r="H148" s="67">
        <f>'Posebni dio izvršenja'!G362</f>
        <v>0</v>
      </c>
      <c r="I148" s="67">
        <f>'Posebni dio izvršenja'!H362</f>
        <v>912.9</v>
      </c>
      <c r="J148" s="105" t="e">
        <f t="shared" si="11"/>
        <v>#DIV/0!</v>
      </c>
      <c r="K148" s="105" t="e">
        <f t="shared" si="10"/>
        <v>#DIV/0!</v>
      </c>
    </row>
    <row r="149" spans="1:11">
      <c r="A149" s="101"/>
      <c r="B149" s="101"/>
      <c r="C149" s="101"/>
      <c r="D149" s="104">
        <v>3235</v>
      </c>
      <c r="E149" s="85" t="s">
        <v>1276</v>
      </c>
      <c r="F149" s="67">
        <f>'Posebni dio izvršenja'!E363</f>
        <v>5375.25</v>
      </c>
      <c r="G149" s="67">
        <f>'Posebni dio izvršenja'!F363</f>
        <v>6600</v>
      </c>
      <c r="H149" s="67">
        <f>'Posebni dio izvršenja'!G363</f>
        <v>6600</v>
      </c>
      <c r="I149" s="67">
        <f>'Posebni dio izvršenja'!H363</f>
        <v>15092.31</v>
      </c>
      <c r="J149" s="105">
        <f t="shared" si="11"/>
        <v>100</v>
      </c>
      <c r="K149" s="105">
        <f t="shared" si="10"/>
        <v>228.67136363636362</v>
      </c>
    </row>
    <row r="150" spans="1:11">
      <c r="A150" s="101"/>
      <c r="B150" s="101"/>
      <c r="C150" s="101"/>
      <c r="D150" s="104">
        <v>3236</v>
      </c>
      <c r="E150" s="85" t="s">
        <v>1277</v>
      </c>
      <c r="F150" s="67">
        <f>'Posebni dio izvršenja'!E364</f>
        <v>0</v>
      </c>
      <c r="G150" s="67">
        <f>'Posebni dio izvršenja'!F364</f>
        <v>0</v>
      </c>
      <c r="H150" s="67">
        <f>'Posebni dio izvršenja'!G364</f>
        <v>0</v>
      </c>
      <c r="I150" s="67">
        <f>'Posebni dio izvršenja'!H364</f>
        <v>0</v>
      </c>
      <c r="J150" s="105" t="e">
        <f t="shared" si="11"/>
        <v>#DIV/0!</v>
      </c>
      <c r="K150" s="105" t="e">
        <f t="shared" si="10"/>
        <v>#DIV/0!</v>
      </c>
    </row>
    <row r="151" spans="1:11">
      <c r="A151" s="101"/>
      <c r="B151" s="101"/>
      <c r="C151" s="101"/>
      <c r="D151" s="104">
        <v>3237</v>
      </c>
      <c r="E151" s="85" t="s">
        <v>1278</v>
      </c>
      <c r="F151" s="67">
        <f>'Posebni dio izvršenja'!E365+'Posebni dio izvršenja'!E101</f>
        <v>351475.14</v>
      </c>
      <c r="G151" s="67">
        <f>'Posebni dio izvršenja'!F365+'Posebni dio izvršenja'!F101</f>
        <v>335376</v>
      </c>
      <c r="H151" s="67">
        <f>'Posebni dio izvršenja'!G365+'Posebni dio izvršenja'!G101</f>
        <v>315000</v>
      </c>
      <c r="I151" s="67">
        <f>'Posebni dio izvršenja'!H365+'Posebni dio izvršenja'!H101</f>
        <v>315646.58</v>
      </c>
      <c r="J151" s="105">
        <f t="shared" si="11"/>
        <v>93.924431086303144</v>
      </c>
      <c r="K151" s="105">
        <f t="shared" si="10"/>
        <v>100.20526349206349</v>
      </c>
    </row>
    <row r="152" spans="1:11">
      <c r="A152" s="101"/>
      <c r="B152" s="101"/>
      <c r="C152" s="101"/>
      <c r="D152" s="104">
        <v>3238</v>
      </c>
      <c r="E152" s="85" t="s">
        <v>1279</v>
      </c>
      <c r="F152" s="67">
        <f>'Posebni dio izvršenja'!E366</f>
        <v>270.43</v>
      </c>
      <c r="G152" s="67">
        <f>'Posebni dio izvršenja'!F366</f>
        <v>270</v>
      </c>
      <c r="H152" s="67">
        <f>'Posebni dio izvršenja'!G366</f>
        <v>300</v>
      </c>
      <c r="I152" s="67">
        <f>'Posebni dio izvršenja'!H366</f>
        <v>0</v>
      </c>
      <c r="J152" s="105">
        <f t="shared" si="11"/>
        <v>111.11111111111111</v>
      </c>
      <c r="K152" s="105">
        <f t="shared" si="10"/>
        <v>0</v>
      </c>
    </row>
    <row r="153" spans="1:11">
      <c r="A153" s="101"/>
      <c r="B153" s="101"/>
      <c r="C153" s="101"/>
      <c r="D153" s="104">
        <v>3239</v>
      </c>
      <c r="E153" s="85" t="s">
        <v>1280</v>
      </c>
      <c r="F153" s="67">
        <f>'Posebni dio izvršenja'!E367</f>
        <v>0</v>
      </c>
      <c r="G153" s="67">
        <f>'Posebni dio izvršenja'!F367</f>
        <v>27300</v>
      </c>
      <c r="H153" s="67">
        <f>'Posebni dio izvršenja'!G367</f>
        <v>12600</v>
      </c>
      <c r="I153" s="67">
        <f>'Posebni dio izvršenja'!H367</f>
        <v>4290.62</v>
      </c>
      <c r="J153" s="105">
        <f t="shared" si="11"/>
        <v>46.153846153846153</v>
      </c>
      <c r="K153" s="105">
        <f t="shared" si="10"/>
        <v>34.052539682539681</v>
      </c>
    </row>
    <row r="154" spans="1:11">
      <c r="A154" s="101"/>
      <c r="B154" s="101"/>
      <c r="C154" s="101">
        <v>324</v>
      </c>
      <c r="D154" s="104"/>
      <c r="E154" s="101" t="s">
        <v>1348</v>
      </c>
      <c r="F154" s="102">
        <f>F155</f>
        <v>4500.7700000000004</v>
      </c>
      <c r="G154" s="67">
        <f>G155</f>
        <v>2227</v>
      </c>
      <c r="H154" s="67">
        <f>H155</f>
        <v>0</v>
      </c>
      <c r="I154" s="102">
        <f>I155</f>
        <v>0</v>
      </c>
      <c r="J154" s="103">
        <f t="shared" si="11"/>
        <v>0</v>
      </c>
      <c r="K154" s="103" t="e">
        <f t="shared" si="10"/>
        <v>#DIV/0!</v>
      </c>
    </row>
    <row r="155" spans="1:11">
      <c r="A155" s="101"/>
      <c r="B155" s="101"/>
      <c r="C155" s="101"/>
      <c r="D155" s="104">
        <v>3241</v>
      </c>
      <c r="E155" s="85" t="s">
        <v>1296</v>
      </c>
      <c r="F155" s="67">
        <f>'Posebni dio izvršenja'!E368</f>
        <v>4500.7700000000004</v>
      </c>
      <c r="G155" s="67">
        <f>'Posebni dio izvršenja'!F368</f>
        <v>2227</v>
      </c>
      <c r="H155" s="67">
        <f>'Posebni dio izvršenja'!G368</f>
        <v>0</v>
      </c>
      <c r="I155" s="67">
        <f>'Posebni dio izvršenja'!H368</f>
        <v>0</v>
      </c>
      <c r="J155" s="105">
        <f t="shared" si="11"/>
        <v>0</v>
      </c>
      <c r="K155" s="105" t="e">
        <f t="shared" si="10"/>
        <v>#DIV/0!</v>
      </c>
    </row>
    <row r="156" spans="1:11">
      <c r="A156" s="101"/>
      <c r="B156" s="101"/>
      <c r="C156" s="101">
        <v>329</v>
      </c>
      <c r="D156" s="104"/>
      <c r="E156" s="101" t="s">
        <v>1285</v>
      </c>
      <c r="F156" s="102">
        <f>SUM(F157:F161)</f>
        <v>26701.18</v>
      </c>
      <c r="G156" s="67">
        <f>SUM(G157:G161)</f>
        <v>48619</v>
      </c>
      <c r="H156" s="67">
        <f>SUM(H157:H161)</f>
        <v>63790</v>
      </c>
      <c r="I156" s="102">
        <f>SUM(I157:I161)</f>
        <v>42502.64</v>
      </c>
      <c r="J156" s="103">
        <f t="shared" si="11"/>
        <v>131.20385034657232</v>
      </c>
      <c r="K156" s="103">
        <f t="shared" si="10"/>
        <v>66.629001410879454</v>
      </c>
    </row>
    <row r="157" spans="1:11">
      <c r="A157" s="101"/>
      <c r="B157" s="101"/>
      <c r="C157" s="101"/>
      <c r="D157" s="104">
        <v>3292</v>
      </c>
      <c r="E157" s="85" t="s">
        <v>1281</v>
      </c>
      <c r="F157" s="67">
        <f>'Posebni dio izvršenja'!E369</f>
        <v>0</v>
      </c>
      <c r="G157" s="67">
        <f>'Posebni dio izvršenja'!F369</f>
        <v>0</v>
      </c>
      <c r="H157" s="67">
        <f>'Posebni dio izvršenja'!G369</f>
        <v>0</v>
      </c>
      <c r="I157" s="67">
        <f>'Posebni dio izvršenja'!H369</f>
        <v>0</v>
      </c>
      <c r="J157" s="105" t="e">
        <f t="shared" si="11"/>
        <v>#DIV/0!</v>
      </c>
      <c r="K157" s="105" t="e">
        <f t="shared" si="10"/>
        <v>#DIV/0!</v>
      </c>
    </row>
    <row r="158" spans="1:11">
      <c r="A158" s="101"/>
      <c r="B158" s="101"/>
      <c r="C158" s="101"/>
      <c r="D158" s="104">
        <v>3293</v>
      </c>
      <c r="E158" s="85" t="s">
        <v>1297</v>
      </c>
      <c r="F158" s="67">
        <f>'Posebni dio izvršenja'!E370</f>
        <v>16577.11</v>
      </c>
      <c r="G158" s="67">
        <f>'Posebni dio izvršenja'!F370</f>
        <v>23819</v>
      </c>
      <c r="H158" s="67">
        <f>'Posebni dio izvršenja'!G370</f>
        <v>23100</v>
      </c>
      <c r="I158" s="67">
        <f>'Posebni dio izvršenja'!H370</f>
        <v>40393.15</v>
      </c>
      <c r="J158" s="105">
        <f t="shared" si="11"/>
        <v>96.9814014022419</v>
      </c>
      <c r="K158" s="105">
        <f t="shared" si="10"/>
        <v>174.86212121212122</v>
      </c>
    </row>
    <row r="159" spans="1:11">
      <c r="A159" s="101"/>
      <c r="B159" s="101"/>
      <c r="C159" s="101"/>
      <c r="D159" s="104">
        <v>3294</v>
      </c>
      <c r="E159" s="85" t="s">
        <v>1283</v>
      </c>
      <c r="F159" s="67">
        <f>'Posebni dio izvršenja'!E371</f>
        <v>0</v>
      </c>
      <c r="G159" s="67">
        <f>'Posebni dio izvršenja'!F371</f>
        <v>1000</v>
      </c>
      <c r="H159" s="67">
        <f>'Posebni dio izvršenja'!G371</f>
        <v>1000</v>
      </c>
      <c r="I159" s="67">
        <f>'Posebni dio izvršenja'!H371</f>
        <v>0</v>
      </c>
      <c r="J159" s="105">
        <f t="shared" si="11"/>
        <v>100</v>
      </c>
      <c r="K159" s="105">
        <f t="shared" si="10"/>
        <v>0</v>
      </c>
    </row>
    <row r="160" spans="1:11">
      <c r="A160" s="101"/>
      <c r="B160" s="101"/>
      <c r="C160" s="101"/>
      <c r="D160" s="104">
        <v>3295</v>
      </c>
      <c r="E160" s="85" t="s">
        <v>1284</v>
      </c>
      <c r="F160" s="67">
        <f>'Posebni dio izvršenja'!E372</f>
        <v>3088.64</v>
      </c>
      <c r="G160" s="67">
        <f>'Posebni dio izvršenja'!F372</f>
        <v>3500</v>
      </c>
      <c r="H160" s="67">
        <f>'Posebni dio izvršenja'!G372</f>
        <v>3500</v>
      </c>
      <c r="I160" s="67">
        <f>'Posebni dio izvršenja'!H372</f>
        <v>1462.72</v>
      </c>
      <c r="J160" s="105">
        <f t="shared" si="11"/>
        <v>100</v>
      </c>
      <c r="K160" s="105">
        <f t="shared" si="10"/>
        <v>41.792000000000002</v>
      </c>
    </row>
    <row r="161" spans="1:11">
      <c r="A161" s="101"/>
      <c r="B161" s="101"/>
      <c r="C161" s="101"/>
      <c r="D161" s="104">
        <v>3299</v>
      </c>
      <c r="E161" s="85" t="s">
        <v>1285</v>
      </c>
      <c r="F161" s="67">
        <f>'Posebni dio izvršenja'!E373</f>
        <v>7035.43</v>
      </c>
      <c r="G161" s="67">
        <f>'Posebni dio izvršenja'!F373</f>
        <v>20300</v>
      </c>
      <c r="H161" s="67">
        <f>'Posebni dio izvršenja'!G373</f>
        <v>36190</v>
      </c>
      <c r="I161" s="67">
        <f>'Posebni dio izvršenja'!H373</f>
        <v>646.77</v>
      </c>
      <c r="J161" s="105">
        <f t="shared" si="11"/>
        <v>178.27586206896549</v>
      </c>
      <c r="K161" s="105">
        <f t="shared" si="10"/>
        <v>1.7871511467256147</v>
      </c>
    </row>
    <row r="162" spans="1:11">
      <c r="A162" s="101"/>
      <c r="B162" s="101">
        <v>34</v>
      </c>
      <c r="C162" s="101"/>
      <c r="D162" s="104"/>
      <c r="E162" s="101" t="s">
        <v>1341</v>
      </c>
      <c r="F162" s="102">
        <f>F163</f>
        <v>1528.59</v>
      </c>
      <c r="G162" s="102">
        <f>G163</f>
        <v>1000</v>
      </c>
      <c r="H162" s="102">
        <f>H163</f>
        <v>1000</v>
      </c>
      <c r="I162" s="102">
        <f>I163</f>
        <v>2527.08</v>
      </c>
      <c r="J162" s="103">
        <f t="shared" si="11"/>
        <v>100</v>
      </c>
      <c r="K162" s="103">
        <f t="shared" si="10"/>
        <v>252.70799999999997</v>
      </c>
    </row>
    <row r="163" spans="1:11">
      <c r="A163" s="101"/>
      <c r="B163" s="101"/>
      <c r="C163" s="101">
        <v>343</v>
      </c>
      <c r="D163" s="104"/>
      <c r="E163" s="101" t="s">
        <v>1342</v>
      </c>
      <c r="F163" s="102">
        <f>SUM(F164:F167)</f>
        <v>1528.59</v>
      </c>
      <c r="G163" s="67">
        <f>SUM(G164:G167)</f>
        <v>1000</v>
      </c>
      <c r="H163" s="67">
        <f>SUM(H164:H167)</f>
        <v>1000</v>
      </c>
      <c r="I163" s="102">
        <f>SUM(I164:I167)</f>
        <v>2527.08</v>
      </c>
      <c r="J163" s="103">
        <f t="shared" si="11"/>
        <v>100</v>
      </c>
      <c r="K163" s="103">
        <f t="shared" si="10"/>
        <v>252.70799999999997</v>
      </c>
    </row>
    <row r="164" spans="1:11">
      <c r="A164" s="101"/>
      <c r="B164" s="101"/>
      <c r="C164" s="101"/>
      <c r="D164" s="104">
        <v>3431</v>
      </c>
      <c r="E164" s="85" t="s">
        <v>1286</v>
      </c>
      <c r="F164" s="67">
        <f>'Posebni dio izvršenja'!E375</f>
        <v>732.29</v>
      </c>
      <c r="G164" s="67">
        <f>'Posebni dio izvršenja'!F375</f>
        <v>1000</v>
      </c>
      <c r="H164" s="67">
        <f>'Posebni dio izvršenja'!G375</f>
        <v>1000</v>
      </c>
      <c r="I164" s="67">
        <f>'Posebni dio izvršenja'!H375</f>
        <v>1243.82</v>
      </c>
      <c r="J164" s="105">
        <f t="shared" si="11"/>
        <v>100</v>
      </c>
      <c r="K164" s="105">
        <f t="shared" si="10"/>
        <v>124.38199999999999</v>
      </c>
    </row>
    <row r="165" spans="1:11" ht="23.4" customHeight="1">
      <c r="A165" s="101"/>
      <c r="B165" s="101"/>
      <c r="C165" s="101"/>
      <c r="D165" s="104">
        <v>3432</v>
      </c>
      <c r="E165" s="107" t="s">
        <v>1298</v>
      </c>
      <c r="F165" s="67">
        <f>'Posebni dio izvršenja'!E376</f>
        <v>780.1</v>
      </c>
      <c r="G165" s="67">
        <f>'Posebni dio izvršenja'!F376</f>
        <v>0</v>
      </c>
      <c r="H165" s="67">
        <f>'Posebni dio izvršenja'!G376</f>
        <v>0</v>
      </c>
      <c r="I165" s="67">
        <f>'Posebni dio izvršenja'!H376</f>
        <v>1283.26</v>
      </c>
      <c r="J165" s="105" t="e">
        <f t="shared" si="11"/>
        <v>#DIV/0!</v>
      </c>
      <c r="K165" s="105" t="e">
        <f t="shared" si="10"/>
        <v>#DIV/0!</v>
      </c>
    </row>
    <row r="166" spans="1:11">
      <c r="A166" s="101"/>
      <c r="B166" s="101"/>
      <c r="C166" s="101"/>
      <c r="D166" s="104">
        <v>3433</v>
      </c>
      <c r="E166" s="85" t="s">
        <v>1406</v>
      </c>
      <c r="F166" s="67">
        <f>'Posebni dio izvršenja'!E377</f>
        <v>16.2</v>
      </c>
      <c r="G166" s="67">
        <f>'Posebni dio izvršenja'!F377</f>
        <v>0</v>
      </c>
      <c r="H166" s="67">
        <f>'Posebni dio izvršenja'!G377</f>
        <v>0</v>
      </c>
      <c r="I166" s="67">
        <f>'Posebni dio izvršenja'!H377</f>
        <v>0</v>
      </c>
      <c r="J166" s="105" t="e">
        <f t="shared" si="11"/>
        <v>#DIV/0!</v>
      </c>
      <c r="K166" s="105" t="e">
        <f t="shared" si="10"/>
        <v>#DIV/0!</v>
      </c>
    </row>
    <row r="167" spans="1:11">
      <c r="A167" s="101"/>
      <c r="B167" s="101"/>
      <c r="C167" s="101"/>
      <c r="D167" s="104">
        <v>3434</v>
      </c>
      <c r="E167" s="85" t="s">
        <v>1299</v>
      </c>
      <c r="F167" s="67">
        <f>'Posebni dio izvršenja'!E378</f>
        <v>0</v>
      </c>
      <c r="G167" s="67">
        <f>'Posebni dio izvršenja'!F378</f>
        <v>0</v>
      </c>
      <c r="H167" s="67">
        <f>'Posebni dio izvršenja'!G378</f>
        <v>0</v>
      </c>
      <c r="I167" s="67">
        <f>'Posebni dio izvršenja'!H378</f>
        <v>0</v>
      </c>
      <c r="J167" s="105" t="e">
        <f t="shared" si="11"/>
        <v>#DIV/0!</v>
      </c>
      <c r="K167" s="105" t="e">
        <f t="shared" si="10"/>
        <v>#DIV/0!</v>
      </c>
    </row>
    <row r="168" spans="1:11">
      <c r="A168" s="101"/>
      <c r="B168" s="101">
        <v>36</v>
      </c>
      <c r="C168" s="101"/>
      <c r="D168" s="104"/>
      <c r="E168" s="101" t="s">
        <v>1349</v>
      </c>
      <c r="F168" s="102">
        <f t="shared" ref="F168:I169" si="12">F169</f>
        <v>28096</v>
      </c>
      <c r="G168" s="102">
        <f t="shared" si="12"/>
        <v>30000</v>
      </c>
      <c r="H168" s="102">
        <f t="shared" si="12"/>
        <v>28110</v>
      </c>
      <c r="I168" s="102">
        <f t="shared" si="12"/>
        <v>31210.82</v>
      </c>
      <c r="J168" s="103">
        <f t="shared" si="11"/>
        <v>93.7</v>
      </c>
      <c r="K168" s="103">
        <f t="shared" si="10"/>
        <v>111.03102098897189</v>
      </c>
    </row>
    <row r="169" spans="1:11">
      <c r="A169" s="101"/>
      <c r="B169" s="101"/>
      <c r="C169" s="101">
        <v>369</v>
      </c>
      <c r="D169" s="104"/>
      <c r="E169" s="101" t="s">
        <v>1300</v>
      </c>
      <c r="F169" s="102">
        <f t="shared" si="12"/>
        <v>28096</v>
      </c>
      <c r="G169" s="67">
        <f t="shared" si="12"/>
        <v>30000</v>
      </c>
      <c r="H169" s="67">
        <f t="shared" si="12"/>
        <v>28110</v>
      </c>
      <c r="I169" s="102">
        <f t="shared" si="12"/>
        <v>31210.82</v>
      </c>
      <c r="J169" s="103">
        <f t="shared" si="11"/>
        <v>93.7</v>
      </c>
      <c r="K169" s="103">
        <f t="shared" si="10"/>
        <v>111.03102098897189</v>
      </c>
    </row>
    <row r="170" spans="1:11">
      <c r="A170" s="101"/>
      <c r="B170" s="101"/>
      <c r="C170" s="101"/>
      <c r="D170" s="104">
        <v>3691</v>
      </c>
      <c r="E170" s="85" t="s">
        <v>1300</v>
      </c>
      <c r="F170" s="67">
        <f>'Posebni dio izvršenja'!E380</f>
        <v>28096</v>
      </c>
      <c r="G170" s="67">
        <f>'Posebni dio izvršenja'!F380</f>
        <v>30000</v>
      </c>
      <c r="H170" s="67">
        <f>'Posebni dio izvršenja'!G380</f>
        <v>28110</v>
      </c>
      <c r="I170" s="67">
        <f>'Posebni dio izvršenja'!H380</f>
        <v>31210.82</v>
      </c>
      <c r="J170" s="105">
        <f t="shared" si="11"/>
        <v>93.7</v>
      </c>
      <c r="K170" s="105">
        <f t="shared" si="10"/>
        <v>111.03102098897189</v>
      </c>
    </row>
    <row r="171" spans="1:11">
      <c r="A171" s="101"/>
      <c r="B171" s="101">
        <v>38</v>
      </c>
      <c r="C171" s="101"/>
      <c r="D171" s="104"/>
      <c r="E171" s="101" t="s">
        <v>1350</v>
      </c>
      <c r="F171" s="102">
        <f>F172</f>
        <v>12437.01</v>
      </c>
      <c r="G171" s="102">
        <f>G172</f>
        <v>10000</v>
      </c>
      <c r="H171" s="102">
        <f>H172</f>
        <v>10000</v>
      </c>
      <c r="I171" s="102">
        <f>I172</f>
        <v>4150</v>
      </c>
      <c r="J171" s="103">
        <f t="shared" si="11"/>
        <v>100</v>
      </c>
      <c r="K171" s="103">
        <f t="shared" si="10"/>
        <v>41.5</v>
      </c>
    </row>
    <row r="172" spans="1:11">
      <c r="A172" s="101"/>
      <c r="B172" s="101"/>
      <c r="C172" s="101">
        <v>381</v>
      </c>
      <c r="D172" s="104"/>
      <c r="E172" s="101" t="s">
        <v>1338</v>
      </c>
      <c r="F172" s="102">
        <f>F173+F174</f>
        <v>12437.01</v>
      </c>
      <c r="G172" s="67">
        <f>G173+G174</f>
        <v>10000</v>
      </c>
      <c r="H172" s="67">
        <f>H173+H174</f>
        <v>10000</v>
      </c>
      <c r="I172" s="102">
        <f>I173+I174</f>
        <v>4150</v>
      </c>
      <c r="J172" s="103">
        <f t="shared" si="11"/>
        <v>100</v>
      </c>
      <c r="K172" s="103">
        <f t="shared" si="10"/>
        <v>41.5</v>
      </c>
    </row>
    <row r="173" spans="1:11">
      <c r="A173" s="101"/>
      <c r="B173" s="101"/>
      <c r="C173" s="101"/>
      <c r="D173" s="104">
        <v>3811</v>
      </c>
      <c r="E173" s="85" t="s">
        <v>1301</v>
      </c>
      <c r="F173" s="67">
        <f>'Posebni dio izvršenja'!E382</f>
        <v>3791.43</v>
      </c>
      <c r="G173" s="67">
        <f>'Posebni dio izvršenja'!F382</f>
        <v>5500</v>
      </c>
      <c r="H173" s="67">
        <f>'Posebni dio izvršenja'!G382</f>
        <v>5500</v>
      </c>
      <c r="I173" s="67">
        <f>'Posebni dio izvršenja'!H382</f>
        <v>4150</v>
      </c>
      <c r="J173" s="105">
        <f t="shared" si="11"/>
        <v>100</v>
      </c>
      <c r="K173" s="105">
        <f t="shared" si="10"/>
        <v>75.454545454545453</v>
      </c>
    </row>
    <row r="174" spans="1:11">
      <c r="A174" s="101"/>
      <c r="B174" s="101"/>
      <c r="C174" s="101"/>
      <c r="D174" s="104">
        <v>3812</v>
      </c>
      <c r="E174" s="85" t="s">
        <v>1402</v>
      </c>
      <c r="F174" s="67">
        <f>'Posebni dio izvršenja'!E383</f>
        <v>8645.58</v>
      </c>
      <c r="G174" s="67">
        <f>'Posebni dio izvršenja'!F383</f>
        <v>4500</v>
      </c>
      <c r="H174" s="67">
        <f>'Posebni dio izvršenja'!G383</f>
        <v>4500</v>
      </c>
      <c r="I174" s="67">
        <f>'Posebni dio izvršenja'!H383</f>
        <v>0</v>
      </c>
      <c r="J174" s="105">
        <f t="shared" si="11"/>
        <v>100</v>
      </c>
      <c r="K174" s="105">
        <f t="shared" si="10"/>
        <v>0</v>
      </c>
    </row>
    <row r="175" spans="1:11">
      <c r="A175" s="101">
        <v>4</v>
      </c>
      <c r="B175" s="101"/>
      <c r="C175" s="101"/>
      <c r="D175" s="104"/>
      <c r="E175" s="101" t="s">
        <v>1343</v>
      </c>
      <c r="F175" s="102">
        <f>F176</f>
        <v>331.81</v>
      </c>
      <c r="G175" s="102">
        <f>G176</f>
        <v>70500</v>
      </c>
      <c r="H175" s="102">
        <f>H176</f>
        <v>50650</v>
      </c>
      <c r="I175" s="102">
        <f>I176</f>
        <v>149.05000000000001</v>
      </c>
      <c r="J175" s="103">
        <f t="shared" si="11"/>
        <v>71.843971631205676</v>
      </c>
      <c r="K175" s="103">
        <f t="shared" si="10"/>
        <v>0.29427443237907208</v>
      </c>
    </row>
    <row r="176" spans="1:11">
      <c r="A176" s="101"/>
      <c r="B176" s="101">
        <v>42</v>
      </c>
      <c r="C176" s="101"/>
      <c r="D176" s="104"/>
      <c r="E176" s="101" t="s">
        <v>1344</v>
      </c>
      <c r="F176" s="102">
        <f>F177+F183+F185</f>
        <v>331.81</v>
      </c>
      <c r="G176" s="102">
        <f>G177+G183+G185</f>
        <v>70500</v>
      </c>
      <c r="H176" s="102">
        <f>H177+H183+H185</f>
        <v>50650</v>
      </c>
      <c r="I176" s="102">
        <f>I177+I183+I185</f>
        <v>149.05000000000001</v>
      </c>
      <c r="J176" s="103">
        <f t="shared" si="11"/>
        <v>71.843971631205676</v>
      </c>
      <c r="K176" s="103">
        <f t="shared" si="10"/>
        <v>0.29427443237907208</v>
      </c>
    </row>
    <row r="177" spans="1:11">
      <c r="A177" s="101"/>
      <c r="B177" s="101"/>
      <c r="C177" s="101">
        <v>422</v>
      </c>
      <c r="D177" s="104"/>
      <c r="E177" s="101" t="s">
        <v>1345</v>
      </c>
      <c r="F177" s="102">
        <f>SUM(F178:F182)</f>
        <v>331.81</v>
      </c>
      <c r="G177" s="67">
        <f>SUM(G178:G182)</f>
        <v>70500</v>
      </c>
      <c r="H177" s="67">
        <f>SUM(H178:H182)</f>
        <v>50650</v>
      </c>
      <c r="I177" s="102">
        <f>SUM(I178:I182)</f>
        <v>149.05000000000001</v>
      </c>
      <c r="J177" s="103">
        <f t="shared" si="11"/>
        <v>71.843971631205676</v>
      </c>
      <c r="K177" s="103">
        <f t="shared" si="10"/>
        <v>0.29427443237907208</v>
      </c>
    </row>
    <row r="178" spans="1:11">
      <c r="A178" s="101"/>
      <c r="B178" s="101"/>
      <c r="C178" s="101"/>
      <c r="D178" s="104">
        <v>4221</v>
      </c>
      <c r="E178" s="85" t="s">
        <v>1287</v>
      </c>
      <c r="F178" s="67">
        <f>'Posebni dio izvršenja'!E386+'Posebni dio izvršenja'!E104</f>
        <v>331.81</v>
      </c>
      <c r="G178" s="67">
        <f>'Posebni dio izvršenja'!F386+'Posebni dio izvršenja'!F104</f>
        <v>70500</v>
      </c>
      <c r="H178" s="67">
        <f>'Posebni dio izvršenja'!G386+'Posebni dio izvršenja'!G104</f>
        <v>50500</v>
      </c>
      <c r="I178" s="67">
        <f>'Posebni dio izvršenja'!H386+'Posebni dio izvršenja'!H104</f>
        <v>0</v>
      </c>
      <c r="J178" s="105">
        <f t="shared" si="11"/>
        <v>71.63120567375887</v>
      </c>
      <c r="K178" s="105">
        <f t="shared" si="10"/>
        <v>0</v>
      </c>
    </row>
    <row r="179" spans="1:11">
      <c r="A179" s="101"/>
      <c r="B179" s="101"/>
      <c r="C179" s="101"/>
      <c r="D179" s="104">
        <v>4222</v>
      </c>
      <c r="E179" s="85" t="s">
        <v>1302</v>
      </c>
      <c r="F179" s="67">
        <f>'Posebni dio izvršenja'!E387</f>
        <v>0</v>
      </c>
      <c r="G179" s="67">
        <f>'Posebni dio izvršenja'!F387</f>
        <v>0</v>
      </c>
      <c r="H179" s="67">
        <f>'Posebni dio izvršenja'!G387</f>
        <v>150</v>
      </c>
      <c r="I179" s="67">
        <f>'Posebni dio izvršenja'!H387</f>
        <v>149.05000000000001</v>
      </c>
      <c r="J179" s="105" t="e">
        <f t="shared" si="11"/>
        <v>#DIV/0!</v>
      </c>
      <c r="K179" s="105">
        <f t="shared" si="10"/>
        <v>99.366666666666674</v>
      </c>
    </row>
    <row r="180" spans="1:11">
      <c r="A180" s="101"/>
      <c r="B180" s="101"/>
      <c r="C180" s="101"/>
      <c r="D180" s="104">
        <v>4223</v>
      </c>
      <c r="E180" s="85" t="s">
        <v>1309</v>
      </c>
      <c r="F180" s="67">
        <f>'Posebni dio izvršenja'!E388</f>
        <v>0</v>
      </c>
      <c r="G180" s="67">
        <f>'Posebni dio izvršenja'!F388</f>
        <v>0</v>
      </c>
      <c r="H180" s="67">
        <f>'Posebni dio izvršenja'!G388</f>
        <v>0</v>
      </c>
      <c r="I180" s="67">
        <f>'Posebni dio izvršenja'!H388</f>
        <v>0</v>
      </c>
      <c r="J180" s="105" t="e">
        <f t="shared" si="11"/>
        <v>#DIV/0!</v>
      </c>
      <c r="K180" s="105" t="e">
        <f t="shared" si="10"/>
        <v>#DIV/0!</v>
      </c>
    </row>
    <row r="181" spans="1:11" ht="16.5" customHeight="1">
      <c r="A181" s="101"/>
      <c r="B181" s="101"/>
      <c r="C181" s="101"/>
      <c r="D181" s="104">
        <v>4224</v>
      </c>
      <c r="E181" s="85" t="s">
        <v>1513</v>
      </c>
      <c r="F181" s="67">
        <f>'Posebni dio izvršenja'!E389</f>
        <v>0</v>
      </c>
      <c r="G181" s="67">
        <f>'Posebni dio izvršenja'!F389</f>
        <v>0</v>
      </c>
      <c r="H181" s="67">
        <f>'Posebni dio izvršenja'!G389</f>
        <v>0</v>
      </c>
      <c r="I181" s="67">
        <f>'Posebni dio izvršenja'!H389</f>
        <v>0</v>
      </c>
      <c r="J181" s="105" t="e">
        <f t="shared" si="11"/>
        <v>#DIV/0!</v>
      </c>
      <c r="K181" s="105" t="e">
        <f t="shared" si="10"/>
        <v>#DIV/0!</v>
      </c>
    </row>
    <row r="182" spans="1:11" ht="16.5" customHeight="1">
      <c r="A182" s="101"/>
      <c r="B182" s="101"/>
      <c r="C182" s="101"/>
      <c r="D182" s="104">
        <v>4227</v>
      </c>
      <c r="E182" s="85" t="s">
        <v>1288</v>
      </c>
      <c r="F182" s="67">
        <f>'Posebni dio izvršenja'!E390</f>
        <v>0</v>
      </c>
      <c r="G182" s="67">
        <f>'Posebni dio izvršenja'!F390</f>
        <v>0</v>
      </c>
      <c r="H182" s="67">
        <f>'Posebni dio izvršenja'!G390</f>
        <v>0</v>
      </c>
      <c r="I182" s="67">
        <f>'Posebni dio izvršenja'!H390</f>
        <v>0</v>
      </c>
      <c r="J182" s="105" t="e">
        <f t="shared" si="11"/>
        <v>#DIV/0!</v>
      </c>
      <c r="K182" s="105" t="e">
        <f t="shared" si="10"/>
        <v>#DIV/0!</v>
      </c>
    </row>
    <row r="183" spans="1:11">
      <c r="A183" s="101"/>
      <c r="B183" s="101"/>
      <c r="C183" s="101">
        <v>424</v>
      </c>
      <c r="D183" s="104"/>
      <c r="E183" s="101" t="s">
        <v>1347</v>
      </c>
      <c r="F183" s="102">
        <f>F184</f>
        <v>0</v>
      </c>
      <c r="G183" s="67">
        <f>G184</f>
        <v>0</v>
      </c>
      <c r="H183" s="67">
        <f>H184</f>
        <v>0</v>
      </c>
      <c r="I183" s="102">
        <f>I184</f>
        <v>0</v>
      </c>
      <c r="J183" s="103" t="e">
        <f t="shared" si="11"/>
        <v>#DIV/0!</v>
      </c>
      <c r="K183" s="103" t="e">
        <f t="shared" si="10"/>
        <v>#DIV/0!</v>
      </c>
    </row>
    <row r="184" spans="1:11">
      <c r="A184" s="101"/>
      <c r="B184" s="101"/>
      <c r="C184" s="101"/>
      <c r="D184" s="104">
        <v>4241</v>
      </c>
      <c r="E184" s="85" t="s">
        <v>1303</v>
      </c>
      <c r="F184" s="67"/>
      <c r="G184" s="67"/>
      <c r="H184" s="67"/>
      <c r="I184" s="67"/>
      <c r="J184" s="105" t="e">
        <f t="shared" si="11"/>
        <v>#DIV/0!</v>
      </c>
      <c r="K184" s="105" t="e">
        <f t="shared" si="10"/>
        <v>#DIV/0!</v>
      </c>
    </row>
    <row r="185" spans="1:11">
      <c r="A185" s="101"/>
      <c r="B185" s="101"/>
      <c r="C185" s="101">
        <v>426</v>
      </c>
      <c r="D185" s="104"/>
      <c r="E185" s="101" t="s">
        <v>1346</v>
      </c>
      <c r="F185" s="102">
        <f>F186+F187</f>
        <v>0</v>
      </c>
      <c r="G185" s="67">
        <f>G186+G187</f>
        <v>0</v>
      </c>
      <c r="H185" s="67">
        <f>H186+H187</f>
        <v>0</v>
      </c>
      <c r="I185" s="102">
        <f>I186+I187</f>
        <v>0</v>
      </c>
      <c r="J185" s="103" t="e">
        <f t="shared" si="11"/>
        <v>#DIV/0!</v>
      </c>
      <c r="K185" s="103" t="e">
        <f t="shared" si="10"/>
        <v>#DIV/0!</v>
      </c>
    </row>
    <row r="186" spans="1:11">
      <c r="A186" s="101"/>
      <c r="B186" s="101"/>
      <c r="C186" s="101"/>
      <c r="D186" s="104">
        <v>4262</v>
      </c>
      <c r="E186" s="85" t="s">
        <v>1409</v>
      </c>
      <c r="F186" s="67">
        <f>'Posebni dio izvršenja'!E391</f>
        <v>0</v>
      </c>
      <c r="G186" s="67">
        <f>'Posebni dio izvršenja'!F391</f>
        <v>0</v>
      </c>
      <c r="H186" s="67">
        <f>'Posebni dio izvršenja'!G391</f>
        <v>0</v>
      </c>
      <c r="I186" s="67">
        <f>'Posebni dio izvršenja'!H391</f>
        <v>0</v>
      </c>
      <c r="J186" s="105" t="e">
        <f t="shared" si="11"/>
        <v>#DIV/0!</v>
      </c>
      <c r="K186" s="105" t="e">
        <f t="shared" si="10"/>
        <v>#DIV/0!</v>
      </c>
    </row>
    <row r="187" spans="1:11">
      <c r="A187" s="101"/>
      <c r="B187" s="101"/>
      <c r="C187" s="101"/>
      <c r="D187" s="104">
        <v>4264</v>
      </c>
      <c r="E187" s="85" t="s">
        <v>1410</v>
      </c>
      <c r="F187" s="67">
        <f>'Posebni dio izvršenja'!E392</f>
        <v>0</v>
      </c>
      <c r="G187" s="67">
        <f>'Posebni dio izvršenja'!F392</f>
        <v>0</v>
      </c>
      <c r="H187" s="67">
        <f>'Posebni dio izvršenja'!G392</f>
        <v>0</v>
      </c>
      <c r="I187" s="67">
        <f>'Posebni dio izvršenja'!H392</f>
        <v>0</v>
      </c>
      <c r="J187" s="105" t="e">
        <f t="shared" si="11"/>
        <v>#DIV/0!</v>
      </c>
      <c r="K187" s="105" t="e">
        <f t="shared" si="10"/>
        <v>#DIV/0!</v>
      </c>
    </row>
    <row r="188" spans="1:11" ht="17.25" customHeight="1">
      <c r="A188" s="99"/>
      <c r="B188" s="99"/>
      <c r="C188" s="99"/>
      <c r="D188" s="115"/>
      <c r="E188" s="42" t="s">
        <v>1262</v>
      </c>
      <c r="F188" s="71">
        <f>F189+F254</f>
        <v>743681.94</v>
      </c>
      <c r="G188" s="71">
        <f>G189+G254</f>
        <v>850278</v>
      </c>
      <c r="H188" s="71">
        <f>H189+H254</f>
        <v>828235</v>
      </c>
      <c r="I188" s="71">
        <f>I189+I254</f>
        <v>884053.29</v>
      </c>
      <c r="J188" s="90">
        <f t="shared" si="11"/>
        <v>97.407553764768693</v>
      </c>
      <c r="K188" s="90">
        <f t="shared" si="10"/>
        <v>106.73942661201229</v>
      </c>
    </row>
    <row r="189" spans="1:11">
      <c r="A189" s="101">
        <v>3</v>
      </c>
      <c r="B189" s="101"/>
      <c r="C189" s="101"/>
      <c r="D189" s="104"/>
      <c r="E189" s="101" t="s">
        <v>1356</v>
      </c>
      <c r="F189" s="102">
        <f>F190+F199+F230+F236+F239+F245+F249</f>
        <v>672722.42999999993</v>
      </c>
      <c r="G189" s="102">
        <f>G190+G199+G230+G236+G239+G245+G249</f>
        <v>728178</v>
      </c>
      <c r="H189" s="102">
        <f>H190+H199+H230+H236+H239+H245+H249</f>
        <v>705635</v>
      </c>
      <c r="I189" s="102">
        <f>I190+I199+I230+I236+I239+I245+I249</f>
        <v>763713.41</v>
      </c>
      <c r="J189" s="103">
        <f t="shared" si="11"/>
        <v>96.904191008242492</v>
      </c>
      <c r="K189" s="103">
        <f t="shared" si="10"/>
        <v>108.23065891005974</v>
      </c>
    </row>
    <row r="190" spans="1:11">
      <c r="A190" s="101"/>
      <c r="B190" s="101">
        <v>31</v>
      </c>
      <c r="C190" s="101"/>
      <c r="D190" s="104"/>
      <c r="E190" s="101" t="s">
        <v>1318</v>
      </c>
      <c r="F190" s="102">
        <f>F191+F194+F196</f>
        <v>358763.19</v>
      </c>
      <c r="G190" s="102">
        <f>G191+G194+G196</f>
        <v>409670</v>
      </c>
      <c r="H190" s="102">
        <f>H191+H194+H196</f>
        <v>329285</v>
      </c>
      <c r="I190" s="102">
        <f>I191+I194+I196</f>
        <v>307754.70999999996</v>
      </c>
      <c r="J190" s="103">
        <f t="shared" si="11"/>
        <v>80.378109209851829</v>
      </c>
      <c r="K190" s="103">
        <f t="shared" si="10"/>
        <v>93.461502953368651</v>
      </c>
    </row>
    <row r="191" spans="1:11">
      <c r="A191" s="101"/>
      <c r="B191" s="101"/>
      <c r="C191" s="101">
        <v>311</v>
      </c>
      <c r="D191" s="104"/>
      <c r="E191" s="101" t="s">
        <v>1292</v>
      </c>
      <c r="F191" s="102">
        <f>F192+F193</f>
        <v>307320.65000000002</v>
      </c>
      <c r="G191" s="102">
        <f>G192+G193</f>
        <v>350220</v>
      </c>
      <c r="H191" s="102">
        <f>H192+H193</f>
        <v>283220</v>
      </c>
      <c r="I191" s="102">
        <f>I192+I193</f>
        <v>258596.97999999998</v>
      </c>
      <c r="J191" s="103">
        <f t="shared" si="11"/>
        <v>80.869167951573289</v>
      </c>
      <c r="K191" s="103">
        <f t="shared" si="10"/>
        <v>91.30604477084951</v>
      </c>
    </row>
    <row r="192" spans="1:11">
      <c r="A192" s="101"/>
      <c r="B192" s="101"/>
      <c r="C192" s="101"/>
      <c r="D192" s="104">
        <v>3111</v>
      </c>
      <c r="E192" s="85" t="s">
        <v>1292</v>
      </c>
      <c r="F192" s="67">
        <f>'Posebni dio izvršenja'!E108+'Posebni dio izvršenja'!E396</f>
        <v>306234.2</v>
      </c>
      <c r="G192" s="67">
        <f>'Posebni dio izvršenja'!F108+'Posebni dio izvršenja'!F396</f>
        <v>348220</v>
      </c>
      <c r="H192" s="67">
        <f>'Posebni dio izvršenja'!G108+'Posebni dio izvršenja'!G396</f>
        <v>279220</v>
      </c>
      <c r="I192" s="67">
        <f>'Posebni dio izvršenja'!H108+'Posebni dio izvršenja'!H396</f>
        <v>256548.97999999998</v>
      </c>
      <c r="J192" s="105">
        <f t="shared" si="11"/>
        <v>80.184940554821665</v>
      </c>
      <c r="K192" s="105">
        <f t="shared" si="10"/>
        <v>91.880588783038448</v>
      </c>
    </row>
    <row r="193" spans="1:11">
      <c r="A193" s="101"/>
      <c r="B193" s="101"/>
      <c r="C193" s="101"/>
      <c r="D193" s="104">
        <v>3112</v>
      </c>
      <c r="E193" s="85" t="s">
        <v>1405</v>
      </c>
      <c r="F193" s="67">
        <f>+'Posebni dio izvršenja'!E397</f>
        <v>1086.45</v>
      </c>
      <c r="G193" s="67">
        <f>+'Posebni dio izvršenja'!F397</f>
        <v>2000</v>
      </c>
      <c r="H193" s="67">
        <f>+'Posebni dio izvršenja'!G397</f>
        <v>4000</v>
      </c>
      <c r="I193" s="67">
        <f>+'Posebni dio izvršenja'!H397</f>
        <v>2048</v>
      </c>
      <c r="J193" s="105">
        <f t="shared" si="11"/>
        <v>200</v>
      </c>
      <c r="K193" s="105">
        <f t="shared" si="10"/>
        <v>51.2</v>
      </c>
    </row>
    <row r="194" spans="1:11">
      <c r="A194" s="101"/>
      <c r="B194" s="101"/>
      <c r="C194" s="101">
        <v>312</v>
      </c>
      <c r="D194" s="104"/>
      <c r="E194" s="101" t="s">
        <v>1293</v>
      </c>
      <c r="F194" s="102">
        <f>F195</f>
        <v>900</v>
      </c>
      <c r="G194" s="67">
        <f>G195</f>
        <v>2000</v>
      </c>
      <c r="H194" s="67">
        <f>H195</f>
        <v>0</v>
      </c>
      <c r="I194" s="102">
        <f>I195</f>
        <v>0</v>
      </c>
      <c r="J194" s="103">
        <f t="shared" si="11"/>
        <v>0</v>
      </c>
      <c r="K194" s="103" t="e">
        <f t="shared" si="10"/>
        <v>#DIV/0!</v>
      </c>
    </row>
    <row r="195" spans="1:11">
      <c r="A195" s="101"/>
      <c r="B195" s="101"/>
      <c r="C195" s="101"/>
      <c r="D195" s="104">
        <v>3121</v>
      </c>
      <c r="E195" s="85" t="s">
        <v>1293</v>
      </c>
      <c r="F195" s="67">
        <f>'Posebni dio izvršenja'!E109+'Posebni dio izvršenja'!E398</f>
        <v>900</v>
      </c>
      <c r="G195" s="67">
        <f>'Posebni dio izvršenja'!F109+'Posebni dio izvršenja'!F398</f>
        <v>2000</v>
      </c>
      <c r="H195" s="67">
        <f>'Posebni dio izvršenja'!G109+'Posebni dio izvršenja'!G398</f>
        <v>0</v>
      </c>
      <c r="I195" s="67">
        <f>'Posebni dio izvršenja'!H109+'Posebni dio izvršenja'!H398</f>
        <v>0</v>
      </c>
      <c r="J195" s="105">
        <f t="shared" si="11"/>
        <v>0</v>
      </c>
      <c r="K195" s="105" t="e">
        <f t="shared" si="10"/>
        <v>#DIV/0!</v>
      </c>
    </row>
    <row r="196" spans="1:11">
      <c r="A196" s="101"/>
      <c r="B196" s="101"/>
      <c r="C196" s="101">
        <v>313</v>
      </c>
      <c r="D196" s="104"/>
      <c r="E196" s="101" t="s">
        <v>1320</v>
      </c>
      <c r="F196" s="102">
        <f>F197+F198</f>
        <v>50542.54</v>
      </c>
      <c r="G196" s="67">
        <f>G197+G198</f>
        <v>57450</v>
      </c>
      <c r="H196" s="67">
        <f>H197+H198</f>
        <v>46065</v>
      </c>
      <c r="I196" s="102">
        <f>I197+I198</f>
        <v>49157.73</v>
      </c>
      <c r="J196" s="103">
        <f t="shared" si="11"/>
        <v>80.182767624020883</v>
      </c>
      <c r="K196" s="103">
        <f t="shared" si="10"/>
        <v>106.71383914034519</v>
      </c>
    </row>
    <row r="197" spans="1:11">
      <c r="A197" s="101"/>
      <c r="B197" s="101"/>
      <c r="C197" s="101"/>
      <c r="D197" s="104">
        <v>3132</v>
      </c>
      <c r="E197" s="85" t="s">
        <v>1354</v>
      </c>
      <c r="F197" s="67">
        <f>'Posebni dio izvršenja'!E110+'Posebni dio izvršenja'!E399</f>
        <v>50428.4</v>
      </c>
      <c r="G197" s="67">
        <f>'Posebni dio izvršenja'!F110+'Posebni dio izvršenja'!F399</f>
        <v>57450</v>
      </c>
      <c r="H197" s="67">
        <f>'Posebni dio izvršenja'!G110+'Posebni dio izvršenja'!G399</f>
        <v>46065</v>
      </c>
      <c r="I197" s="67">
        <f>'Posebni dio izvršenja'!H110+'Posebni dio izvršenja'!H399</f>
        <v>49157.73</v>
      </c>
      <c r="J197" s="105">
        <f t="shared" si="11"/>
        <v>80.182767624020883</v>
      </c>
      <c r="K197" s="105">
        <f t="shared" ref="K197:K260" si="13">I197/H197*100</f>
        <v>106.71383914034519</v>
      </c>
    </row>
    <row r="198" spans="1:11" ht="26.4">
      <c r="A198" s="101"/>
      <c r="B198" s="101"/>
      <c r="C198" s="101"/>
      <c r="D198" s="104">
        <v>3133</v>
      </c>
      <c r="E198" s="107" t="s">
        <v>1355</v>
      </c>
      <c r="F198" s="67">
        <f>'Posebni dio izvršenja'!E111+'Posebni dio izvršenja'!E400</f>
        <v>114.14</v>
      </c>
      <c r="G198" s="67">
        <f>'Posebni dio izvršenja'!F111+'Posebni dio izvršenja'!F400</f>
        <v>0</v>
      </c>
      <c r="H198" s="67">
        <f>'Posebni dio izvršenja'!G111+'Posebni dio izvršenja'!G400</f>
        <v>0</v>
      </c>
      <c r="I198" s="67">
        <f>'Posebni dio izvršenja'!H111+'Posebni dio izvršenja'!H400</f>
        <v>0</v>
      </c>
      <c r="J198" s="105" t="e">
        <f t="shared" si="11"/>
        <v>#DIV/0!</v>
      </c>
      <c r="K198" s="105" t="e">
        <f t="shared" si="13"/>
        <v>#DIV/0!</v>
      </c>
    </row>
    <row r="199" spans="1:11">
      <c r="A199" s="101"/>
      <c r="B199" s="101">
        <v>32</v>
      </c>
      <c r="C199" s="101"/>
      <c r="D199" s="104"/>
      <c r="E199" s="101" t="s">
        <v>1321</v>
      </c>
      <c r="F199" s="102">
        <f>F200+F205+F211+F223+F221</f>
        <v>280059.77</v>
      </c>
      <c r="G199" s="102">
        <f>G200+G205+G211+G223+G221</f>
        <v>282108</v>
      </c>
      <c r="H199" s="102">
        <f>H200+H205+H211+H223+H221</f>
        <v>344767</v>
      </c>
      <c r="I199" s="102">
        <f>I200+I205+I211+I223+I221</f>
        <v>413786.64</v>
      </c>
      <c r="J199" s="103">
        <f t="shared" si="11"/>
        <v>122.21099720674351</v>
      </c>
      <c r="K199" s="103">
        <f t="shared" si="13"/>
        <v>120.01921297571985</v>
      </c>
    </row>
    <row r="200" spans="1:11">
      <c r="A200" s="101"/>
      <c r="B200" s="101"/>
      <c r="C200" s="101">
        <v>321</v>
      </c>
      <c r="D200" s="104"/>
      <c r="E200" s="101" t="s">
        <v>1322</v>
      </c>
      <c r="F200" s="102">
        <f>F201+F203+F202+F204</f>
        <v>54430.68</v>
      </c>
      <c r="G200" s="67">
        <f>G201+G203+G202+G204</f>
        <v>51700</v>
      </c>
      <c r="H200" s="67">
        <f>H201+H203+H202+H204</f>
        <v>88400</v>
      </c>
      <c r="I200" s="102">
        <f>I201+I203+I202+I204</f>
        <v>96250.989999999991</v>
      </c>
      <c r="J200" s="103">
        <f t="shared" si="11"/>
        <v>170.98646034816247</v>
      </c>
      <c r="K200" s="103">
        <f t="shared" si="13"/>
        <v>108.88121040723982</v>
      </c>
    </row>
    <row r="201" spans="1:11">
      <c r="A201" s="101"/>
      <c r="B201" s="101"/>
      <c r="C201" s="101"/>
      <c r="D201" s="104">
        <v>3211</v>
      </c>
      <c r="E201" s="85" t="s">
        <v>1264</v>
      </c>
      <c r="F201" s="67">
        <f>'Posebni dio izvršenja'!E114+'Posebni dio izvršenja'!E402</f>
        <v>39866.04</v>
      </c>
      <c r="G201" s="67">
        <f>'Posebni dio izvršenja'!F114+'Posebni dio izvršenja'!F402</f>
        <v>38000</v>
      </c>
      <c r="H201" s="67">
        <f>'Posebni dio izvršenja'!G114+'Posebni dio izvršenja'!G402</f>
        <v>74000</v>
      </c>
      <c r="I201" s="67">
        <f>'Posebni dio izvršenja'!H114+'Posebni dio izvršenja'!H402</f>
        <v>83691.89</v>
      </c>
      <c r="J201" s="105">
        <f t="shared" ref="J201:J265" si="14">H201/G201*100</f>
        <v>194.73684210526315</v>
      </c>
      <c r="K201" s="105">
        <f t="shared" si="13"/>
        <v>113.09714864864864</v>
      </c>
    </row>
    <row r="202" spans="1:11">
      <c r="A202" s="101"/>
      <c r="B202" s="101"/>
      <c r="C202" s="101"/>
      <c r="D202" s="104">
        <v>3212</v>
      </c>
      <c r="E202" s="85" t="s">
        <v>1265</v>
      </c>
      <c r="F202" s="67">
        <f>'Posebni dio izvršenja'!E403+'Posebni dio izvršenja'!E113</f>
        <v>440.9</v>
      </c>
      <c r="G202" s="67">
        <f>'Posebni dio izvršenja'!F403+'Posebni dio izvršenja'!F113</f>
        <v>600</v>
      </c>
      <c r="H202" s="67">
        <f>'Posebni dio izvršenja'!G403+'Posebni dio izvršenja'!G113</f>
        <v>400</v>
      </c>
      <c r="I202" s="67">
        <f>'Posebni dio izvršenja'!H403+'Posebni dio izvršenja'!H113</f>
        <v>1025.03</v>
      </c>
      <c r="J202" s="105">
        <f t="shared" si="14"/>
        <v>66.666666666666657</v>
      </c>
      <c r="K202" s="105">
        <f t="shared" si="13"/>
        <v>256.25749999999999</v>
      </c>
    </row>
    <row r="203" spans="1:11">
      <c r="A203" s="101"/>
      <c r="B203" s="101"/>
      <c r="C203" s="101"/>
      <c r="D203" s="104">
        <v>3213</v>
      </c>
      <c r="E203" s="85" t="s">
        <v>1266</v>
      </c>
      <c r="F203" s="67">
        <f>'Posebni dio izvršenja'!E115+'Posebni dio izvršenja'!E404</f>
        <v>14123.74</v>
      </c>
      <c r="G203" s="67">
        <f>'Posebni dio izvršenja'!F115+'Posebni dio izvršenja'!F404</f>
        <v>13000</v>
      </c>
      <c r="H203" s="67">
        <f>'Posebni dio izvršenja'!G115+'Posebni dio izvršenja'!G404</f>
        <v>14000</v>
      </c>
      <c r="I203" s="67">
        <f>'Posebni dio izvršenja'!H115+'Posebni dio izvršenja'!H404</f>
        <v>11534.07</v>
      </c>
      <c r="J203" s="105">
        <f t="shared" si="14"/>
        <v>107.69230769230769</v>
      </c>
      <c r="K203" s="105">
        <f t="shared" si="13"/>
        <v>82.386214285714289</v>
      </c>
    </row>
    <row r="204" spans="1:11">
      <c r="A204" s="101"/>
      <c r="B204" s="101"/>
      <c r="C204" s="101"/>
      <c r="D204" s="104">
        <v>3214</v>
      </c>
      <c r="E204" s="85" t="s">
        <v>1533</v>
      </c>
      <c r="F204" s="67">
        <f>'Posebni dio izvršenja'!E405</f>
        <v>0</v>
      </c>
      <c r="G204" s="67">
        <f>'Posebni dio izvršenja'!F405</f>
        <v>100</v>
      </c>
      <c r="H204" s="67">
        <f>'Posebni dio izvršenja'!G405</f>
        <v>0</v>
      </c>
      <c r="I204" s="67">
        <f>'Posebni dio izvršenja'!H405</f>
        <v>0</v>
      </c>
      <c r="J204" s="105">
        <f t="shared" si="14"/>
        <v>0</v>
      </c>
      <c r="K204" s="105" t="e">
        <f t="shared" si="13"/>
        <v>#DIV/0!</v>
      </c>
    </row>
    <row r="205" spans="1:11">
      <c r="A205" s="101"/>
      <c r="B205" s="101"/>
      <c r="C205" s="101">
        <v>322</v>
      </c>
      <c r="D205" s="104"/>
      <c r="E205" s="101" t="s">
        <v>1339</v>
      </c>
      <c r="F205" s="102">
        <f>SUM(F206:F210)</f>
        <v>36944.939999999995</v>
      </c>
      <c r="G205" s="67">
        <f>SUM(G206:G210)</f>
        <v>39320</v>
      </c>
      <c r="H205" s="67">
        <f>SUM(H206:H210)</f>
        <v>39800</v>
      </c>
      <c r="I205" s="102">
        <f>SUM(I206:I210)</f>
        <v>37095.31</v>
      </c>
      <c r="J205" s="103">
        <f t="shared" si="14"/>
        <v>101.22075279755849</v>
      </c>
      <c r="K205" s="103">
        <f t="shared" si="13"/>
        <v>93.204296482412047</v>
      </c>
    </row>
    <row r="206" spans="1:11">
      <c r="A206" s="101"/>
      <c r="B206" s="101"/>
      <c r="C206" s="101"/>
      <c r="D206" s="104">
        <v>3221</v>
      </c>
      <c r="E206" s="85" t="s">
        <v>1267</v>
      </c>
      <c r="F206" s="67">
        <f>'Posebni dio izvršenja'!E406+'Posebni dio izvršenja'!E116</f>
        <v>11479.13</v>
      </c>
      <c r="G206" s="67">
        <f>'Posebni dio izvršenja'!F406+'Posebni dio izvršenja'!F116</f>
        <v>7020</v>
      </c>
      <c r="H206" s="67">
        <f>'Posebni dio izvršenja'!G406+'Posebni dio izvršenja'!G116</f>
        <v>7000</v>
      </c>
      <c r="I206" s="67">
        <f>'Posebni dio izvršenja'!H406+'Posebni dio izvršenja'!H116</f>
        <v>12237.74</v>
      </c>
      <c r="J206" s="105">
        <f t="shared" si="14"/>
        <v>99.715099715099726</v>
      </c>
      <c r="K206" s="105">
        <f t="shared" si="13"/>
        <v>174.82485714285713</v>
      </c>
    </row>
    <row r="207" spans="1:11">
      <c r="A207" s="101"/>
      <c r="B207" s="101"/>
      <c r="C207" s="101"/>
      <c r="D207" s="104">
        <v>3222</v>
      </c>
      <c r="E207" s="85" t="s">
        <v>1268</v>
      </c>
      <c r="F207" s="67">
        <f>'Posebni dio izvršenja'!E407+'Posebni dio izvršenja'!E117</f>
        <v>1368.94</v>
      </c>
      <c r="G207" s="67">
        <f>'Posebni dio izvršenja'!F407+'Posebni dio izvršenja'!F117</f>
        <v>1500</v>
      </c>
      <c r="H207" s="67">
        <f>'Posebni dio izvršenja'!G407+'Posebni dio izvršenja'!G117</f>
        <v>1500</v>
      </c>
      <c r="I207" s="67">
        <f>'Posebni dio izvršenja'!H407+'Posebni dio izvršenja'!H117</f>
        <v>717.03</v>
      </c>
      <c r="J207" s="105">
        <f t="shared" si="14"/>
        <v>100</v>
      </c>
      <c r="K207" s="105">
        <f t="shared" si="13"/>
        <v>47.802</v>
      </c>
    </row>
    <row r="208" spans="1:11">
      <c r="A208" s="101"/>
      <c r="B208" s="101"/>
      <c r="C208" s="101"/>
      <c r="D208" s="104">
        <v>3223</v>
      </c>
      <c r="E208" s="85" t="s">
        <v>1269</v>
      </c>
      <c r="F208" s="67">
        <f>+'Posebni dio izvršenja'!E408</f>
        <v>9545.0300000000007</v>
      </c>
      <c r="G208" s="67">
        <f>+'Posebni dio izvršenja'!F408</f>
        <v>20000</v>
      </c>
      <c r="H208" s="67">
        <f>+'Posebni dio izvršenja'!G408</f>
        <v>20000</v>
      </c>
      <c r="I208" s="67">
        <f>+'Posebni dio izvršenja'!H408</f>
        <v>13909.61</v>
      </c>
      <c r="J208" s="105">
        <f t="shared" si="14"/>
        <v>100</v>
      </c>
      <c r="K208" s="105">
        <f t="shared" si="13"/>
        <v>69.548050000000003</v>
      </c>
    </row>
    <row r="209" spans="1:11" ht="15.75" customHeight="1">
      <c r="A209" s="101"/>
      <c r="B209" s="101"/>
      <c r="C209" s="101"/>
      <c r="D209" s="104">
        <v>3224</v>
      </c>
      <c r="E209" s="107" t="s">
        <v>1270</v>
      </c>
      <c r="F209" s="67">
        <f>'Posebni dio izvršenja'!E118+'Posebni dio izvršenja'!E409</f>
        <v>13419.92</v>
      </c>
      <c r="G209" s="67">
        <f>'Posebni dio izvršenja'!F118+'Posebni dio izvršenja'!F409</f>
        <v>10300</v>
      </c>
      <c r="H209" s="67">
        <f>'Posebni dio izvršenja'!G118+'Posebni dio izvršenja'!G409</f>
        <v>10300</v>
      </c>
      <c r="I209" s="67">
        <f>'Posebni dio izvršenja'!H118+'Posebni dio izvršenja'!H409</f>
        <v>8836.8700000000008</v>
      </c>
      <c r="J209" s="105">
        <f t="shared" si="14"/>
        <v>100</v>
      </c>
      <c r="K209" s="105">
        <f t="shared" si="13"/>
        <v>85.79485436893205</v>
      </c>
    </row>
    <row r="210" spans="1:11">
      <c r="A210" s="101"/>
      <c r="B210" s="101"/>
      <c r="C210" s="101"/>
      <c r="D210" s="104">
        <v>3227</v>
      </c>
      <c r="E210" s="85" t="s">
        <v>1305</v>
      </c>
      <c r="F210" s="67">
        <f>'Posebni dio izvršenja'!E410</f>
        <v>1131.92</v>
      </c>
      <c r="G210" s="67">
        <f>'Posebni dio izvršenja'!F410</f>
        <v>500</v>
      </c>
      <c r="H210" s="67">
        <f>'Posebni dio izvršenja'!G410</f>
        <v>1000</v>
      </c>
      <c r="I210" s="67">
        <f>'Posebni dio izvršenja'!H410</f>
        <v>1394.06</v>
      </c>
      <c r="J210" s="105">
        <f t="shared" si="14"/>
        <v>200</v>
      </c>
      <c r="K210" s="105">
        <f t="shared" si="13"/>
        <v>139.40599999999998</v>
      </c>
    </row>
    <row r="211" spans="1:11">
      <c r="A211" s="101"/>
      <c r="B211" s="101"/>
      <c r="C211" s="101">
        <v>323</v>
      </c>
      <c r="D211" s="104"/>
      <c r="E211" s="101" t="s">
        <v>1340</v>
      </c>
      <c r="F211" s="102">
        <f>SUM(F212:F220)</f>
        <v>163044.91999999998</v>
      </c>
      <c r="G211" s="67">
        <f>SUM(G212:G220)</f>
        <v>176198</v>
      </c>
      <c r="H211" s="67">
        <f>SUM(H212:H220)</f>
        <v>197550</v>
      </c>
      <c r="I211" s="102">
        <f>SUM(I212:I220)</f>
        <v>258672.33000000002</v>
      </c>
      <c r="J211" s="103">
        <f t="shared" si="14"/>
        <v>112.11818522344181</v>
      </c>
      <c r="K211" s="103">
        <f t="shared" si="13"/>
        <v>130.94018223234625</v>
      </c>
    </row>
    <row r="212" spans="1:11">
      <c r="A212" s="101"/>
      <c r="B212" s="101"/>
      <c r="C212" s="101"/>
      <c r="D212" s="104">
        <v>3231</v>
      </c>
      <c r="E212" s="85" t="s">
        <v>1272</v>
      </c>
      <c r="F212" s="67">
        <f>'Posebni dio izvršenja'!E119+'Posebni dio izvršenja'!E411</f>
        <v>1390.03</v>
      </c>
      <c r="G212" s="67">
        <f>'Posebni dio izvršenja'!F119+'Posebni dio izvršenja'!F411</f>
        <v>1000</v>
      </c>
      <c r="H212" s="67">
        <f>'Posebni dio izvršenja'!G119+'Posebni dio izvršenja'!G411</f>
        <v>1500</v>
      </c>
      <c r="I212" s="67">
        <f>'Posebni dio izvršenja'!H119+'Posebni dio izvršenja'!H411</f>
        <v>1106.3900000000001</v>
      </c>
      <c r="J212" s="105">
        <f t="shared" si="14"/>
        <v>150</v>
      </c>
      <c r="K212" s="105">
        <f t="shared" si="13"/>
        <v>73.759333333333345</v>
      </c>
    </row>
    <row r="213" spans="1:11">
      <c r="A213" s="101"/>
      <c r="B213" s="101"/>
      <c r="C213" s="101"/>
      <c r="D213" s="104">
        <v>3232</v>
      </c>
      <c r="E213" s="85" t="s">
        <v>1273</v>
      </c>
      <c r="F213" s="67">
        <f>'Posebni dio izvršenja'!E412</f>
        <v>42713.59</v>
      </c>
      <c r="G213" s="67">
        <f>'Posebni dio izvršenja'!F412</f>
        <v>80000</v>
      </c>
      <c r="H213" s="67">
        <f>'Posebni dio izvršenja'!G412</f>
        <v>50000</v>
      </c>
      <c r="I213" s="67">
        <f>'Posebni dio izvršenja'!H412</f>
        <v>15323.27</v>
      </c>
      <c r="J213" s="105">
        <f t="shared" si="14"/>
        <v>62.5</v>
      </c>
      <c r="K213" s="105">
        <f t="shared" si="13"/>
        <v>30.646540000000002</v>
      </c>
    </row>
    <row r="214" spans="1:11">
      <c r="A214" s="101"/>
      <c r="B214" s="101"/>
      <c r="C214" s="101"/>
      <c r="D214" s="104">
        <v>3233</v>
      </c>
      <c r="E214" s="85" t="s">
        <v>1274</v>
      </c>
      <c r="F214" s="67">
        <f>'Posebni dio izvršenja'!E120+'Posebni dio izvršenja'!E413</f>
        <v>4434.97</v>
      </c>
      <c r="G214" s="67">
        <f>'Posebni dio izvršenja'!F120+'Posebni dio izvršenja'!F413</f>
        <v>4700</v>
      </c>
      <c r="H214" s="67">
        <f>'Posebni dio izvršenja'!G120+'Posebni dio izvršenja'!G413</f>
        <v>4700</v>
      </c>
      <c r="I214" s="67">
        <f>'Posebni dio izvršenja'!H120+'Posebni dio izvršenja'!H413</f>
        <v>3381.62</v>
      </c>
      <c r="J214" s="105">
        <f t="shared" si="14"/>
        <v>100</v>
      </c>
      <c r="K214" s="105">
        <f t="shared" si="13"/>
        <v>71.949361702127661</v>
      </c>
    </row>
    <row r="215" spans="1:11">
      <c r="A215" s="101"/>
      <c r="B215" s="101"/>
      <c r="C215" s="101"/>
      <c r="D215" s="104">
        <v>3234</v>
      </c>
      <c r="E215" s="85" t="s">
        <v>1275</v>
      </c>
      <c r="F215" s="67">
        <f>'Posebni dio izvršenja'!E414</f>
        <v>11055.42</v>
      </c>
      <c r="G215" s="67">
        <f>'Posebni dio izvršenja'!F414</f>
        <v>11000</v>
      </c>
      <c r="H215" s="67">
        <f>'Posebni dio izvršenja'!G414</f>
        <v>5000</v>
      </c>
      <c r="I215" s="67">
        <f>'Posebni dio izvršenja'!H414</f>
        <v>23920.31</v>
      </c>
      <c r="J215" s="105">
        <f t="shared" si="14"/>
        <v>45.454545454545453</v>
      </c>
      <c r="K215" s="105">
        <f t="shared" si="13"/>
        <v>478.40620000000007</v>
      </c>
    </row>
    <row r="216" spans="1:11">
      <c r="A216" s="101"/>
      <c r="B216" s="101"/>
      <c r="C216" s="101"/>
      <c r="D216" s="104">
        <v>3235</v>
      </c>
      <c r="E216" s="85" t="s">
        <v>1276</v>
      </c>
      <c r="F216" s="67">
        <f>'Posebni dio izvršenja'!E121+'Posebni dio izvršenja'!E415</f>
        <v>19222.310000000001</v>
      </c>
      <c r="G216" s="67">
        <f>'Posebni dio izvršenja'!F121+'Posebni dio izvršenja'!F415</f>
        <v>4600</v>
      </c>
      <c r="H216" s="67">
        <f>'Posebni dio izvršenja'!G121+'Posebni dio izvršenja'!G415</f>
        <v>45050</v>
      </c>
      <c r="I216" s="67">
        <f>'Posebni dio izvršenja'!H121+'Posebni dio izvršenja'!H415</f>
        <v>119386.96999999999</v>
      </c>
      <c r="J216" s="105">
        <f t="shared" si="14"/>
        <v>979.3478260869565</v>
      </c>
      <c r="K216" s="105">
        <f t="shared" si="13"/>
        <v>265.00992230854604</v>
      </c>
    </row>
    <row r="217" spans="1:11">
      <c r="A217" s="101"/>
      <c r="B217" s="101"/>
      <c r="C217" s="101"/>
      <c r="D217" s="104">
        <v>3236</v>
      </c>
      <c r="E217" s="85" t="s">
        <v>1277</v>
      </c>
      <c r="F217" s="67">
        <f>'Posebni dio izvršenja'!E416</f>
        <v>0</v>
      </c>
      <c r="G217" s="67">
        <f>'Posebni dio izvršenja'!F416</f>
        <v>100</v>
      </c>
      <c r="H217" s="67">
        <f>'Posebni dio izvršenja'!G416</f>
        <v>100</v>
      </c>
      <c r="I217" s="67">
        <f>'Posebni dio izvršenja'!H416</f>
        <v>1380</v>
      </c>
      <c r="J217" s="105">
        <f t="shared" si="14"/>
        <v>100</v>
      </c>
      <c r="K217" s="105">
        <f t="shared" si="13"/>
        <v>1380</v>
      </c>
    </row>
    <row r="218" spans="1:11">
      <c r="A218" s="101"/>
      <c r="B218" s="101"/>
      <c r="C218" s="101"/>
      <c r="D218" s="104">
        <v>3237</v>
      </c>
      <c r="E218" s="85" t="s">
        <v>1278</v>
      </c>
      <c r="F218" s="67">
        <f>'Posebni dio izvršenja'!E122+'Posebni dio izvršenja'!E417</f>
        <v>69157.739999999991</v>
      </c>
      <c r="G218" s="67">
        <f>'Posebni dio izvršenja'!F122+'Posebni dio izvršenja'!F417</f>
        <v>62300</v>
      </c>
      <c r="H218" s="67">
        <f>'Posebni dio izvršenja'!G122+'Posebni dio izvršenja'!G417</f>
        <v>61800</v>
      </c>
      <c r="I218" s="67">
        <f>'Posebni dio izvršenja'!H122+'Posebni dio izvršenja'!H417</f>
        <v>65597.75</v>
      </c>
      <c r="J218" s="105">
        <f t="shared" si="14"/>
        <v>99.197431781701439</v>
      </c>
      <c r="K218" s="105">
        <f t="shared" si="13"/>
        <v>106.14522653721683</v>
      </c>
    </row>
    <row r="219" spans="1:11">
      <c r="A219" s="101"/>
      <c r="B219" s="101"/>
      <c r="C219" s="101"/>
      <c r="D219" s="104">
        <v>3238</v>
      </c>
      <c r="E219" s="85" t="s">
        <v>1279</v>
      </c>
      <c r="F219" s="67">
        <f>'Posebni dio izvršenja'!E418+'Posebni dio izvršenja'!E123</f>
        <v>6184.11</v>
      </c>
      <c r="G219" s="67">
        <f>'Posebni dio izvršenja'!F418+'Posebni dio izvršenja'!F123</f>
        <v>9000</v>
      </c>
      <c r="H219" s="67">
        <f>'Posebni dio izvršenja'!G418+'Posebni dio izvršenja'!G123</f>
        <v>9000</v>
      </c>
      <c r="I219" s="67">
        <f>'Posebni dio izvršenja'!H418+'Posebni dio izvršenja'!H123</f>
        <v>7250.41</v>
      </c>
      <c r="J219" s="105">
        <f t="shared" si="14"/>
        <v>100</v>
      </c>
      <c r="K219" s="105">
        <f t="shared" si="13"/>
        <v>80.560111111111112</v>
      </c>
    </row>
    <row r="220" spans="1:11">
      <c r="A220" s="101"/>
      <c r="B220" s="101"/>
      <c r="C220" s="101"/>
      <c r="D220" s="104">
        <v>3239</v>
      </c>
      <c r="E220" s="85" t="s">
        <v>1280</v>
      </c>
      <c r="F220" s="67">
        <f>'Posebni dio izvršenja'!E124+'Posebni dio izvršenja'!E419</f>
        <v>8886.75</v>
      </c>
      <c r="G220" s="67">
        <f>'Posebni dio izvršenja'!F124+'Posebni dio izvršenja'!F419</f>
        <v>3498</v>
      </c>
      <c r="H220" s="67">
        <f>'Posebni dio izvršenja'!G124+'Posebni dio izvršenja'!G419</f>
        <v>20400</v>
      </c>
      <c r="I220" s="67">
        <f>'Posebni dio izvršenja'!H124+'Posebni dio izvršenja'!H419</f>
        <v>21325.61</v>
      </c>
      <c r="J220" s="105">
        <f t="shared" si="14"/>
        <v>583.19039451114929</v>
      </c>
      <c r="K220" s="105">
        <f t="shared" si="13"/>
        <v>104.53730392156864</v>
      </c>
    </row>
    <row r="221" spans="1:11" s="110" customFormat="1">
      <c r="A221" s="101"/>
      <c r="B221" s="101"/>
      <c r="C221" s="101">
        <v>324</v>
      </c>
      <c r="D221" s="104"/>
      <c r="E221" s="101" t="s">
        <v>1348</v>
      </c>
      <c r="F221" s="102">
        <f>F222</f>
        <v>3528.21</v>
      </c>
      <c r="G221" s="67">
        <f>G222</f>
        <v>2000</v>
      </c>
      <c r="H221" s="67">
        <f>H222</f>
        <v>2000</v>
      </c>
      <c r="I221" s="102">
        <f>I222</f>
        <v>86.17</v>
      </c>
      <c r="J221" s="103">
        <f t="shared" si="14"/>
        <v>100</v>
      </c>
      <c r="K221" s="103">
        <f t="shared" si="13"/>
        <v>4.3084999999999996</v>
      </c>
    </row>
    <row r="222" spans="1:11">
      <c r="A222" s="101"/>
      <c r="B222" s="101"/>
      <c r="C222" s="101"/>
      <c r="D222" s="104">
        <v>3241</v>
      </c>
      <c r="E222" s="85" t="s">
        <v>1348</v>
      </c>
      <c r="F222" s="67">
        <f>'Posebni dio izvršenja'!E420</f>
        <v>3528.21</v>
      </c>
      <c r="G222" s="67">
        <f>'Posebni dio izvršenja'!F420</f>
        <v>2000</v>
      </c>
      <c r="H222" s="67">
        <f>'Posebni dio izvršenja'!G420</f>
        <v>2000</v>
      </c>
      <c r="I222" s="67">
        <f>'Posebni dio izvršenja'!H420</f>
        <v>86.17</v>
      </c>
      <c r="J222" s="105">
        <f t="shared" si="14"/>
        <v>100</v>
      </c>
      <c r="K222" s="105">
        <f t="shared" si="13"/>
        <v>4.3084999999999996</v>
      </c>
    </row>
    <row r="223" spans="1:11">
      <c r="A223" s="101"/>
      <c r="B223" s="101"/>
      <c r="C223" s="101">
        <v>329</v>
      </c>
      <c r="D223" s="104"/>
      <c r="E223" s="101" t="s">
        <v>1285</v>
      </c>
      <c r="F223" s="102">
        <f>SUM(F224:F229)</f>
        <v>22111.02</v>
      </c>
      <c r="G223" s="67">
        <f>SUM(G224:G229)</f>
        <v>12890</v>
      </c>
      <c r="H223" s="67">
        <f>SUM(H224:H229)</f>
        <v>17017</v>
      </c>
      <c r="I223" s="102">
        <f>SUM(I224:I229)</f>
        <v>21681.84</v>
      </c>
      <c r="J223" s="103">
        <f t="shared" si="14"/>
        <v>132.01706749418153</v>
      </c>
      <c r="K223" s="103">
        <f t="shared" si="13"/>
        <v>127.41282247164601</v>
      </c>
    </row>
    <row r="224" spans="1:11">
      <c r="A224" s="101"/>
      <c r="B224" s="101"/>
      <c r="C224" s="101"/>
      <c r="D224" s="104">
        <v>3292</v>
      </c>
      <c r="E224" s="85" t="s">
        <v>1281</v>
      </c>
      <c r="F224" s="67">
        <f>'Posebni dio izvršenja'!E421</f>
        <v>2045.96</v>
      </c>
      <c r="G224" s="67">
        <f>'Posebni dio izvršenja'!F421</f>
        <v>3000</v>
      </c>
      <c r="H224" s="67">
        <f>'Posebni dio izvršenja'!G421</f>
        <v>3000</v>
      </c>
      <c r="I224" s="67">
        <f>'Posebni dio izvršenja'!H421</f>
        <v>587.97</v>
      </c>
      <c r="J224" s="105">
        <f t="shared" si="14"/>
        <v>100</v>
      </c>
      <c r="K224" s="105">
        <f t="shared" si="13"/>
        <v>19.599</v>
      </c>
    </row>
    <row r="225" spans="1:11">
      <c r="A225" s="101"/>
      <c r="B225" s="101"/>
      <c r="C225" s="101"/>
      <c r="D225" s="104">
        <v>3293</v>
      </c>
      <c r="E225" s="85" t="s">
        <v>1297</v>
      </c>
      <c r="F225" s="67">
        <f>'Posebni dio izvršenja'!E422+'Posebni dio izvršenja'!E125</f>
        <v>5985.89</v>
      </c>
      <c r="G225" s="67">
        <f>'Posebni dio izvršenja'!F422+'Posebni dio izvršenja'!F125</f>
        <v>1800</v>
      </c>
      <c r="H225" s="67">
        <f>'Posebni dio izvršenja'!G422+'Posebni dio izvršenja'!G125</f>
        <v>5800</v>
      </c>
      <c r="I225" s="67">
        <f>'Posebni dio izvršenja'!H422+'Posebni dio izvršenja'!H125</f>
        <v>7990.11</v>
      </c>
      <c r="J225" s="105">
        <f t="shared" si="14"/>
        <v>322.22222222222223</v>
      </c>
      <c r="K225" s="105">
        <f t="shared" si="13"/>
        <v>137.76051724137929</v>
      </c>
    </row>
    <row r="226" spans="1:11">
      <c r="A226" s="101"/>
      <c r="B226" s="101"/>
      <c r="C226" s="101"/>
      <c r="D226" s="104">
        <v>3294</v>
      </c>
      <c r="E226" s="85" t="s">
        <v>1283</v>
      </c>
      <c r="F226" s="67">
        <f>'Posebni dio izvršenja'!E423+'Posebni dio izvršenja'!E126</f>
        <v>3971.85</v>
      </c>
      <c r="G226" s="67">
        <f>'Posebni dio izvršenja'!F423+'Posebni dio izvršenja'!F126</f>
        <v>2000</v>
      </c>
      <c r="H226" s="67">
        <f>'Posebni dio izvršenja'!G423+'Posebni dio izvršenja'!G126</f>
        <v>2000</v>
      </c>
      <c r="I226" s="67">
        <f>'Posebni dio izvršenja'!H423+'Posebni dio izvršenja'!H126</f>
        <v>857.82</v>
      </c>
      <c r="J226" s="105">
        <f t="shared" si="14"/>
        <v>100</v>
      </c>
      <c r="K226" s="105">
        <f t="shared" si="13"/>
        <v>42.890999999999998</v>
      </c>
    </row>
    <row r="227" spans="1:11">
      <c r="A227" s="101"/>
      <c r="B227" s="101"/>
      <c r="C227" s="101"/>
      <c r="D227" s="104">
        <v>3295</v>
      </c>
      <c r="E227" s="85" t="s">
        <v>1284</v>
      </c>
      <c r="F227" s="67">
        <f>'Posebni dio izvršenja'!E424</f>
        <v>432.5</v>
      </c>
      <c r="G227" s="67">
        <f>'Posebni dio izvršenja'!F424</f>
        <v>1050</v>
      </c>
      <c r="H227" s="67">
        <f>'Posebni dio izvršenja'!G424</f>
        <v>700</v>
      </c>
      <c r="I227" s="67">
        <f>'Posebni dio izvršenja'!H424</f>
        <v>1833.49</v>
      </c>
      <c r="J227" s="105">
        <f t="shared" si="14"/>
        <v>66.666666666666657</v>
      </c>
      <c r="K227" s="105">
        <f t="shared" si="13"/>
        <v>261.92714285714283</v>
      </c>
    </row>
    <row r="228" spans="1:11">
      <c r="A228" s="101"/>
      <c r="B228" s="101"/>
      <c r="C228" s="101"/>
      <c r="D228" s="104">
        <v>3296</v>
      </c>
      <c r="E228" s="85" t="s">
        <v>1422</v>
      </c>
      <c r="F228" s="67">
        <f>'Posebni dio izvršenja'!E425</f>
        <v>0</v>
      </c>
      <c r="G228" s="67">
        <f>'Posebni dio izvršenja'!F425</f>
        <v>0</v>
      </c>
      <c r="H228" s="67">
        <f>'Posebni dio izvršenja'!G425</f>
        <v>0</v>
      </c>
      <c r="I228" s="67">
        <f>'Posebni dio izvršenja'!H425</f>
        <v>0</v>
      </c>
      <c r="J228" s="105" t="e">
        <f t="shared" si="14"/>
        <v>#DIV/0!</v>
      </c>
      <c r="K228" s="105" t="e">
        <f t="shared" si="13"/>
        <v>#DIV/0!</v>
      </c>
    </row>
    <row r="229" spans="1:11">
      <c r="A229" s="101"/>
      <c r="B229" s="101"/>
      <c r="C229" s="101"/>
      <c r="D229" s="104">
        <v>3299</v>
      </c>
      <c r="E229" s="85" t="s">
        <v>1285</v>
      </c>
      <c r="F229" s="67">
        <f>'Posebni dio izvršenja'!E426</f>
        <v>9674.82</v>
      </c>
      <c r="G229" s="67">
        <f>'Posebni dio izvršenja'!F426</f>
        <v>5040</v>
      </c>
      <c r="H229" s="67">
        <f>'Posebni dio izvršenja'!G426</f>
        <v>5517</v>
      </c>
      <c r="I229" s="67">
        <f>'Posebni dio izvršenja'!H426</f>
        <v>10412.450000000001</v>
      </c>
      <c r="J229" s="105">
        <f t="shared" si="14"/>
        <v>109.46428571428572</v>
      </c>
      <c r="K229" s="105">
        <f t="shared" si="13"/>
        <v>188.73391335870946</v>
      </c>
    </row>
    <row r="230" spans="1:11">
      <c r="A230" s="101"/>
      <c r="B230" s="101">
        <v>34</v>
      </c>
      <c r="C230" s="101"/>
      <c r="D230" s="104"/>
      <c r="E230" s="101" t="s">
        <v>1341</v>
      </c>
      <c r="F230" s="102">
        <f>F231</f>
        <v>1558.38</v>
      </c>
      <c r="G230" s="102">
        <f>G231</f>
        <v>2100</v>
      </c>
      <c r="H230" s="102">
        <f>H231</f>
        <v>100</v>
      </c>
      <c r="I230" s="102">
        <f>I231</f>
        <v>577.95000000000005</v>
      </c>
      <c r="J230" s="103">
        <f t="shared" si="14"/>
        <v>4.7619047619047619</v>
      </c>
      <c r="K230" s="103">
        <f t="shared" si="13"/>
        <v>577.95000000000005</v>
      </c>
    </row>
    <row r="231" spans="1:11">
      <c r="A231" s="101"/>
      <c r="B231" s="101"/>
      <c r="C231" s="101">
        <v>343</v>
      </c>
      <c r="D231" s="104"/>
      <c r="E231" s="101" t="s">
        <v>1342</v>
      </c>
      <c r="F231" s="102">
        <f>F232+F233+F235+F234</f>
        <v>1558.38</v>
      </c>
      <c r="G231" s="67">
        <f>G232+G233+G235+G234</f>
        <v>2100</v>
      </c>
      <c r="H231" s="67">
        <f>H232+H233+H235+H234</f>
        <v>100</v>
      </c>
      <c r="I231" s="102">
        <f>I232+I233+I235+I234</f>
        <v>577.95000000000005</v>
      </c>
      <c r="J231" s="103">
        <f t="shared" si="14"/>
        <v>4.7619047619047619</v>
      </c>
      <c r="K231" s="103">
        <f t="shared" si="13"/>
        <v>577.95000000000005</v>
      </c>
    </row>
    <row r="232" spans="1:11">
      <c r="A232" s="101"/>
      <c r="B232" s="101"/>
      <c r="C232" s="101"/>
      <c r="D232" s="104">
        <v>3431</v>
      </c>
      <c r="E232" s="85" t="s">
        <v>1286</v>
      </c>
      <c r="F232" s="67">
        <f>'Posebni dio izvršenja'!E428</f>
        <v>1558.38</v>
      </c>
      <c r="G232" s="67">
        <f>'Posebni dio izvršenja'!F428</f>
        <v>2100</v>
      </c>
      <c r="H232" s="67">
        <f>'Posebni dio izvršenja'!G428</f>
        <v>100</v>
      </c>
      <c r="I232" s="67">
        <f>'Posebni dio izvršenja'!H428</f>
        <v>577.35</v>
      </c>
      <c r="J232" s="105">
        <f t="shared" si="14"/>
        <v>4.7619047619047619</v>
      </c>
      <c r="K232" s="105">
        <f t="shared" si="13"/>
        <v>577.35</v>
      </c>
    </row>
    <row r="233" spans="1:11" ht="26.4">
      <c r="A233" s="101"/>
      <c r="B233" s="101"/>
      <c r="C233" s="101"/>
      <c r="D233" s="104">
        <v>3432</v>
      </c>
      <c r="E233" s="107" t="s">
        <v>1298</v>
      </c>
      <c r="F233" s="67">
        <f>'Posebni dio izvršenja'!E429</f>
        <v>0</v>
      </c>
      <c r="G233" s="67">
        <f>'Posebni dio izvršenja'!F429</f>
        <v>0</v>
      </c>
      <c r="H233" s="67">
        <f>'Posebni dio izvršenja'!G429</f>
        <v>0</v>
      </c>
      <c r="I233" s="67">
        <f>'Posebni dio izvršenja'!H429</f>
        <v>0</v>
      </c>
      <c r="J233" s="105" t="e">
        <f t="shared" si="14"/>
        <v>#DIV/0!</v>
      </c>
      <c r="K233" s="105" t="e">
        <f t="shared" si="13"/>
        <v>#DIV/0!</v>
      </c>
    </row>
    <row r="234" spans="1:11">
      <c r="A234" s="101"/>
      <c r="B234" s="101"/>
      <c r="C234" s="101"/>
      <c r="D234" s="104">
        <v>3433</v>
      </c>
      <c r="E234" s="107" t="s">
        <v>1406</v>
      </c>
      <c r="F234" s="67">
        <f>'Posebni dio izvršenja'!E430</f>
        <v>0</v>
      </c>
      <c r="G234" s="67">
        <f>'Posebni dio izvršenja'!F430</f>
        <v>0</v>
      </c>
      <c r="H234" s="67">
        <f>'Posebni dio izvršenja'!G430</f>
        <v>0</v>
      </c>
      <c r="I234" s="67">
        <f>'Posebni dio izvršenja'!H430</f>
        <v>0.6</v>
      </c>
      <c r="J234" s="105" t="e">
        <f t="shared" si="14"/>
        <v>#DIV/0!</v>
      </c>
      <c r="K234" s="105" t="e">
        <f t="shared" si="13"/>
        <v>#DIV/0!</v>
      </c>
    </row>
    <row r="235" spans="1:11">
      <c r="A235" s="101"/>
      <c r="B235" s="101"/>
      <c r="C235" s="101"/>
      <c r="D235" s="104">
        <v>3434</v>
      </c>
      <c r="E235" s="107" t="s">
        <v>1299</v>
      </c>
      <c r="F235" s="67">
        <f>'Posebni dio izvršenja'!E431</f>
        <v>0</v>
      </c>
      <c r="G235" s="67">
        <f>'Posebni dio izvršenja'!F431</f>
        <v>0</v>
      </c>
      <c r="H235" s="67">
        <f>'Posebni dio izvršenja'!G431</f>
        <v>0</v>
      </c>
      <c r="I235" s="67">
        <f>'Posebni dio izvršenja'!H431</f>
        <v>0</v>
      </c>
      <c r="J235" s="105" t="e">
        <f t="shared" si="14"/>
        <v>#DIV/0!</v>
      </c>
      <c r="K235" s="105" t="e">
        <f t="shared" si="13"/>
        <v>#DIV/0!</v>
      </c>
    </row>
    <row r="236" spans="1:11" s="110" customFormat="1">
      <c r="A236" s="101"/>
      <c r="B236" s="101">
        <v>35</v>
      </c>
      <c r="C236" s="101"/>
      <c r="D236" s="104"/>
      <c r="E236" s="111" t="s">
        <v>1549</v>
      </c>
      <c r="F236" s="102">
        <f t="shared" ref="F236:I237" si="15">F237</f>
        <v>0</v>
      </c>
      <c r="G236" s="102">
        <f t="shared" si="15"/>
        <v>0</v>
      </c>
      <c r="H236" s="102">
        <f t="shared" si="15"/>
        <v>0</v>
      </c>
      <c r="I236" s="102">
        <f t="shared" si="15"/>
        <v>1373.29</v>
      </c>
      <c r="J236" s="103" t="e">
        <f t="shared" si="14"/>
        <v>#DIV/0!</v>
      </c>
      <c r="K236" s="103" t="e">
        <f t="shared" si="13"/>
        <v>#DIV/0!</v>
      </c>
    </row>
    <row r="237" spans="1:11" s="110" customFormat="1" ht="26.4">
      <c r="A237" s="101"/>
      <c r="B237" s="101"/>
      <c r="C237" s="101">
        <v>353</v>
      </c>
      <c r="D237" s="104"/>
      <c r="E237" s="111" t="s">
        <v>1550</v>
      </c>
      <c r="F237" s="102">
        <f t="shared" si="15"/>
        <v>0</v>
      </c>
      <c r="G237" s="67">
        <f t="shared" si="15"/>
        <v>0</v>
      </c>
      <c r="H237" s="67">
        <f t="shared" si="15"/>
        <v>0</v>
      </c>
      <c r="I237" s="102">
        <f t="shared" si="15"/>
        <v>1373.29</v>
      </c>
      <c r="J237" s="103" t="e">
        <f t="shared" si="14"/>
        <v>#DIV/0!</v>
      </c>
      <c r="K237" s="103" t="e">
        <f t="shared" si="13"/>
        <v>#DIV/0!</v>
      </c>
    </row>
    <row r="238" spans="1:11" ht="15" customHeight="1">
      <c r="A238" s="101"/>
      <c r="B238" s="101"/>
      <c r="C238" s="101"/>
      <c r="D238" s="85">
        <v>3531</v>
      </c>
      <c r="E238" s="67" t="s">
        <v>1527</v>
      </c>
      <c r="F238" s="67">
        <f>'Posebni dio izvršenja'!E128+'Posebni dio izvršenja'!E330</f>
        <v>0</v>
      </c>
      <c r="G238" s="67">
        <f>'Posebni dio izvršenja'!F128+'Posebni dio izvršenja'!F330</f>
        <v>0</v>
      </c>
      <c r="H238" s="67">
        <f>'Posebni dio izvršenja'!G128+'Posebni dio izvršenja'!G330</f>
        <v>0</v>
      </c>
      <c r="I238" s="67">
        <f>'Posebni dio izvršenja'!H128+'Posebni dio izvršenja'!H330</f>
        <v>1373.29</v>
      </c>
      <c r="J238" s="105" t="e">
        <f t="shared" si="14"/>
        <v>#DIV/0!</v>
      </c>
      <c r="K238" s="105" t="e">
        <f t="shared" si="13"/>
        <v>#DIV/0!</v>
      </c>
    </row>
    <row r="239" spans="1:11" s="110" customFormat="1">
      <c r="A239" s="101"/>
      <c r="B239" s="101">
        <v>36</v>
      </c>
      <c r="C239" s="101"/>
      <c r="D239" s="104"/>
      <c r="E239" s="101" t="s">
        <v>1389</v>
      </c>
      <c r="F239" s="102">
        <f>F240+F243</f>
        <v>29643</v>
      </c>
      <c r="G239" s="102">
        <f>G240+G243</f>
        <v>30000</v>
      </c>
      <c r="H239" s="102">
        <f>H240+H243</f>
        <v>26483</v>
      </c>
      <c r="I239" s="102">
        <f>I240+I243</f>
        <v>37978.770000000004</v>
      </c>
      <c r="J239" s="103">
        <f t="shared" si="14"/>
        <v>88.276666666666671</v>
      </c>
      <c r="K239" s="103">
        <f t="shared" si="13"/>
        <v>143.40811086357289</v>
      </c>
    </row>
    <row r="240" spans="1:11" s="110" customFormat="1">
      <c r="A240" s="101"/>
      <c r="B240" s="101"/>
      <c r="C240" s="101">
        <v>361</v>
      </c>
      <c r="D240" s="104"/>
      <c r="E240" s="101" t="s">
        <v>1551</v>
      </c>
      <c r="F240" s="102">
        <f>F241+F242</f>
        <v>0</v>
      </c>
      <c r="G240" s="102">
        <f t="shared" ref="G240:I240" si="16">G241+G242</f>
        <v>0</v>
      </c>
      <c r="H240" s="102">
        <f t="shared" si="16"/>
        <v>0</v>
      </c>
      <c r="I240" s="102">
        <f t="shared" si="16"/>
        <v>11495.86</v>
      </c>
      <c r="J240" s="103" t="e">
        <f t="shared" si="14"/>
        <v>#DIV/0!</v>
      </c>
      <c r="K240" s="103" t="e">
        <f t="shared" si="13"/>
        <v>#DIV/0!</v>
      </c>
    </row>
    <row r="241" spans="1:11" ht="15" customHeight="1">
      <c r="A241" s="101"/>
      <c r="B241" s="101"/>
      <c r="C241" s="101"/>
      <c r="D241" s="85">
        <v>3611</v>
      </c>
      <c r="E241" s="67" t="s">
        <v>1528</v>
      </c>
      <c r="F241" s="67">
        <f>'Posebni dio izvršenja'!E130</f>
        <v>0</v>
      </c>
      <c r="G241" s="67">
        <f>'Posebni dio izvršenja'!F130</f>
        <v>0</v>
      </c>
      <c r="H241" s="67">
        <f>'Posebni dio izvršenja'!G130</f>
        <v>0</v>
      </c>
      <c r="I241" s="67">
        <f>'Posebni dio izvršenja'!H130</f>
        <v>0</v>
      </c>
      <c r="J241" s="105" t="e">
        <f t="shared" si="14"/>
        <v>#DIV/0!</v>
      </c>
      <c r="K241" s="105" t="e">
        <f t="shared" si="13"/>
        <v>#DIV/0!</v>
      </c>
    </row>
    <row r="242" spans="1:11" ht="15" customHeight="1">
      <c r="A242" s="101"/>
      <c r="B242" s="101"/>
      <c r="C242" s="101"/>
      <c r="D242" s="85">
        <v>3681</v>
      </c>
      <c r="E242" s="67" t="s">
        <v>1724</v>
      </c>
      <c r="F242" s="67">
        <f>'Posebni dio izvršenja'!E172</f>
        <v>0</v>
      </c>
      <c r="G242" s="67">
        <f>'Posebni dio izvršenja'!F172</f>
        <v>0</v>
      </c>
      <c r="H242" s="67">
        <f>'Posebni dio izvršenja'!G172</f>
        <v>0</v>
      </c>
      <c r="I242" s="67">
        <f>'Posebni dio izvršenja'!H172</f>
        <v>11495.86</v>
      </c>
      <c r="J242" s="105"/>
      <c r="K242" s="105" t="e">
        <f t="shared" si="13"/>
        <v>#DIV/0!</v>
      </c>
    </row>
    <row r="243" spans="1:11" s="110" customFormat="1">
      <c r="A243" s="101"/>
      <c r="B243" s="101"/>
      <c r="C243" s="101">
        <v>369</v>
      </c>
      <c r="D243" s="104"/>
      <c r="E243" s="101" t="s">
        <v>1300</v>
      </c>
      <c r="F243" s="102">
        <f>F244</f>
        <v>29643</v>
      </c>
      <c r="G243" s="67">
        <f>G244</f>
        <v>30000</v>
      </c>
      <c r="H243" s="67">
        <f>H244</f>
        <v>26483</v>
      </c>
      <c r="I243" s="102">
        <f>I244</f>
        <v>26482.91</v>
      </c>
      <c r="J243" s="103">
        <f t="shared" si="14"/>
        <v>88.276666666666671</v>
      </c>
      <c r="K243" s="103">
        <f t="shared" si="13"/>
        <v>99.999660159347499</v>
      </c>
    </row>
    <row r="244" spans="1:11">
      <c r="A244" s="101"/>
      <c r="B244" s="101"/>
      <c r="C244" s="101"/>
      <c r="D244" s="104">
        <v>3691</v>
      </c>
      <c r="E244" s="85" t="s">
        <v>1300</v>
      </c>
      <c r="F244" s="67">
        <f>'Posebni dio izvršenja'!E433</f>
        <v>29643</v>
      </c>
      <c r="G244" s="67">
        <f>'Posebni dio izvršenja'!F433</f>
        <v>30000</v>
      </c>
      <c r="H244" s="67">
        <f>'Posebni dio izvršenja'!G433</f>
        <v>26483</v>
      </c>
      <c r="I244" s="67">
        <f>'Posebni dio izvršenja'!H433</f>
        <v>26482.91</v>
      </c>
      <c r="J244" s="105">
        <f t="shared" si="14"/>
        <v>88.276666666666671</v>
      </c>
      <c r="K244" s="105">
        <f t="shared" si="13"/>
        <v>99.999660159347499</v>
      </c>
    </row>
    <row r="245" spans="1:11" ht="26.4">
      <c r="A245" s="101"/>
      <c r="B245" s="101">
        <v>37</v>
      </c>
      <c r="C245" s="101"/>
      <c r="D245" s="104"/>
      <c r="E245" s="111" t="s">
        <v>1351</v>
      </c>
      <c r="F245" s="102">
        <f>F246</f>
        <v>1139.82</v>
      </c>
      <c r="G245" s="102">
        <f>G246</f>
        <v>1800</v>
      </c>
      <c r="H245" s="102">
        <f>H246</f>
        <v>2500</v>
      </c>
      <c r="I245" s="102">
        <f>I246</f>
        <v>1140</v>
      </c>
      <c r="J245" s="103">
        <f t="shared" si="14"/>
        <v>138.88888888888889</v>
      </c>
      <c r="K245" s="103">
        <f t="shared" si="13"/>
        <v>45.6</v>
      </c>
    </row>
    <row r="246" spans="1:11">
      <c r="A246" s="101"/>
      <c r="B246" s="101"/>
      <c r="C246" s="101">
        <v>372</v>
      </c>
      <c r="D246" s="104"/>
      <c r="E246" s="101" t="s">
        <v>1352</v>
      </c>
      <c r="F246" s="102">
        <f>F248+F247</f>
        <v>1139.82</v>
      </c>
      <c r="G246" s="67">
        <f>G248+G247</f>
        <v>1800</v>
      </c>
      <c r="H246" s="67">
        <f>H248+H247</f>
        <v>2500</v>
      </c>
      <c r="I246" s="102">
        <f>I248+I247</f>
        <v>1140</v>
      </c>
      <c r="J246" s="103">
        <f t="shared" si="14"/>
        <v>138.88888888888889</v>
      </c>
      <c r="K246" s="103">
        <f t="shared" si="13"/>
        <v>45.6</v>
      </c>
    </row>
    <row r="247" spans="1:11">
      <c r="A247" s="101"/>
      <c r="B247" s="101"/>
      <c r="C247" s="101"/>
      <c r="D247" s="104">
        <v>3721</v>
      </c>
      <c r="E247" s="85" t="s">
        <v>1590</v>
      </c>
      <c r="F247" s="67">
        <f>'Posebni dio izvršenja'!E435</f>
        <v>1139.82</v>
      </c>
      <c r="G247" s="67">
        <f>'Posebni dio izvršenja'!F435</f>
        <v>1800</v>
      </c>
      <c r="H247" s="67">
        <f>'Posebni dio izvršenja'!G435</f>
        <v>2500</v>
      </c>
      <c r="I247" s="67">
        <f>'Posebni dio izvršenja'!H435</f>
        <v>1140</v>
      </c>
      <c r="J247" s="105">
        <f t="shared" si="14"/>
        <v>138.88888888888889</v>
      </c>
      <c r="K247" s="105">
        <f t="shared" si="13"/>
        <v>45.6</v>
      </c>
    </row>
    <row r="248" spans="1:11">
      <c r="A248" s="101"/>
      <c r="B248" s="101"/>
      <c r="C248" s="101"/>
      <c r="D248" s="104">
        <v>3722</v>
      </c>
      <c r="E248" s="85" t="s">
        <v>1306</v>
      </c>
      <c r="F248" s="67">
        <f>'Posebni dio izvršenja'!E436</f>
        <v>0</v>
      </c>
      <c r="G248" s="67">
        <f>'Posebni dio izvršenja'!F436</f>
        <v>0</v>
      </c>
      <c r="H248" s="67">
        <f>'Posebni dio izvršenja'!G436</f>
        <v>0</v>
      </c>
      <c r="I248" s="67">
        <f>'Posebni dio izvršenja'!H436</f>
        <v>0</v>
      </c>
      <c r="J248" s="105" t="e">
        <f t="shared" si="14"/>
        <v>#DIV/0!</v>
      </c>
      <c r="K248" s="105" t="e">
        <f t="shared" si="13"/>
        <v>#DIV/0!</v>
      </c>
    </row>
    <row r="249" spans="1:11">
      <c r="A249" s="101"/>
      <c r="B249" s="101">
        <v>38</v>
      </c>
      <c r="C249" s="101"/>
      <c r="D249" s="104"/>
      <c r="E249" s="101" t="s">
        <v>1350</v>
      </c>
      <c r="F249" s="102">
        <f>F250</f>
        <v>1558.27</v>
      </c>
      <c r="G249" s="102">
        <f>G250</f>
        <v>2500</v>
      </c>
      <c r="H249" s="102">
        <f>H250</f>
        <v>2500</v>
      </c>
      <c r="I249" s="102">
        <f>I250</f>
        <v>1102.05</v>
      </c>
      <c r="J249" s="103">
        <f t="shared" si="14"/>
        <v>100</v>
      </c>
      <c r="K249" s="103">
        <f t="shared" si="13"/>
        <v>44.082000000000001</v>
      </c>
    </row>
    <row r="250" spans="1:11">
      <c r="A250" s="101"/>
      <c r="B250" s="101"/>
      <c r="C250" s="101">
        <v>381</v>
      </c>
      <c r="D250" s="104"/>
      <c r="E250" s="101" t="s">
        <v>1338</v>
      </c>
      <c r="F250" s="102">
        <f>F252+F251+F253</f>
        <v>1558.27</v>
      </c>
      <c r="G250" s="67">
        <f>G252+G251+G253</f>
        <v>2500</v>
      </c>
      <c r="H250" s="67">
        <f>H252+H251+H253</f>
        <v>2500</v>
      </c>
      <c r="I250" s="102">
        <f>I252+I251+I253</f>
        <v>1102.05</v>
      </c>
      <c r="J250" s="103">
        <f t="shared" si="14"/>
        <v>100</v>
      </c>
      <c r="K250" s="103">
        <f t="shared" si="13"/>
        <v>44.082000000000001</v>
      </c>
    </row>
    <row r="251" spans="1:11">
      <c r="A251" s="101"/>
      <c r="B251" s="101"/>
      <c r="C251" s="101"/>
      <c r="D251" s="104">
        <v>3811</v>
      </c>
      <c r="E251" s="85" t="s">
        <v>1307</v>
      </c>
      <c r="F251" s="67">
        <f>'Posebni dio izvršenja'!E438</f>
        <v>0</v>
      </c>
      <c r="G251" s="67">
        <f>'Posebni dio izvršenja'!F438</f>
        <v>0</v>
      </c>
      <c r="H251" s="67">
        <f>'Posebni dio izvršenja'!G438</f>
        <v>0</v>
      </c>
      <c r="I251" s="67">
        <f>'Posebni dio izvršenja'!H438</f>
        <v>0</v>
      </c>
      <c r="J251" s="105" t="e">
        <f t="shared" si="14"/>
        <v>#DIV/0!</v>
      </c>
      <c r="K251" s="105" t="e">
        <f t="shared" si="13"/>
        <v>#DIV/0!</v>
      </c>
    </row>
    <row r="252" spans="1:11">
      <c r="A252" s="101"/>
      <c r="B252" s="101"/>
      <c r="C252" s="101"/>
      <c r="D252" s="104">
        <v>3812</v>
      </c>
      <c r="E252" s="85" t="s">
        <v>1402</v>
      </c>
      <c r="F252" s="67">
        <f>'Posebni dio izvršenja'!E439</f>
        <v>1558.27</v>
      </c>
      <c r="G252" s="67">
        <f>'Posebni dio izvršenja'!F439</f>
        <v>2500</v>
      </c>
      <c r="H252" s="67">
        <f>'Posebni dio izvršenja'!G439</f>
        <v>2500</v>
      </c>
      <c r="I252" s="67">
        <f>'Posebni dio izvršenja'!H439</f>
        <v>1102.05</v>
      </c>
      <c r="J252" s="105">
        <f t="shared" si="14"/>
        <v>100</v>
      </c>
      <c r="K252" s="105">
        <f t="shared" si="13"/>
        <v>44.082000000000001</v>
      </c>
    </row>
    <row r="253" spans="1:11" ht="15" customHeight="1">
      <c r="A253" s="101"/>
      <c r="B253" s="101"/>
      <c r="C253" s="101"/>
      <c r="D253" s="85">
        <v>3813</v>
      </c>
      <c r="E253" s="67" t="s">
        <v>1529</v>
      </c>
      <c r="F253" s="67">
        <f>'Posebni dio izvršenja'!E132</f>
        <v>0</v>
      </c>
      <c r="G253" s="67">
        <f>'Posebni dio izvršenja'!F132</f>
        <v>0</v>
      </c>
      <c r="H253" s="67">
        <f>'Posebni dio izvršenja'!G132</f>
        <v>0</v>
      </c>
      <c r="I253" s="67">
        <f>'Posebni dio izvršenja'!H132</f>
        <v>0</v>
      </c>
      <c r="J253" s="105" t="e">
        <f t="shared" si="14"/>
        <v>#DIV/0!</v>
      </c>
      <c r="K253" s="105" t="e">
        <f t="shared" si="13"/>
        <v>#DIV/0!</v>
      </c>
    </row>
    <row r="254" spans="1:11">
      <c r="A254" s="101">
        <v>4</v>
      </c>
      <c r="B254" s="101"/>
      <c r="C254" s="101"/>
      <c r="D254" s="104"/>
      <c r="E254" s="101" t="s">
        <v>1343</v>
      </c>
      <c r="F254" s="102">
        <f>F255+F259+F276</f>
        <v>70959.509999999995</v>
      </c>
      <c r="G254" s="102">
        <f>G255+G259+G276</f>
        <v>122100</v>
      </c>
      <c r="H254" s="102">
        <f>H255+H259+H276</f>
        <v>122600</v>
      </c>
      <c r="I254" s="102">
        <f>I255+I259+I276</f>
        <v>120339.88</v>
      </c>
      <c r="J254" s="103">
        <f t="shared" si="14"/>
        <v>100.40950040950041</v>
      </c>
      <c r="K254" s="103">
        <f t="shared" si="13"/>
        <v>98.156508972267545</v>
      </c>
    </row>
    <row r="255" spans="1:11">
      <c r="A255" s="101"/>
      <c r="B255" s="101">
        <v>41</v>
      </c>
      <c r="C255" s="101"/>
      <c r="D255" s="104"/>
      <c r="E255" s="101" t="s">
        <v>1353</v>
      </c>
      <c r="F255" s="102">
        <f>F256</f>
        <v>2498.2600000000002</v>
      </c>
      <c r="G255" s="102">
        <f>G256</f>
        <v>25000</v>
      </c>
      <c r="H255" s="102">
        <f>H256</f>
        <v>12000</v>
      </c>
      <c r="I255" s="102">
        <f>I256</f>
        <v>10993.03</v>
      </c>
      <c r="J255" s="103">
        <f t="shared" si="14"/>
        <v>48</v>
      </c>
      <c r="K255" s="103">
        <f t="shared" si="13"/>
        <v>91.608583333333343</v>
      </c>
    </row>
    <row r="256" spans="1:11">
      <c r="A256" s="101"/>
      <c r="B256" s="101"/>
      <c r="C256" s="101">
        <v>412</v>
      </c>
      <c r="D256" s="104"/>
      <c r="E256" s="101" t="s">
        <v>1308</v>
      </c>
      <c r="F256" s="102">
        <f>F257+F258</f>
        <v>2498.2600000000002</v>
      </c>
      <c r="G256" s="67">
        <f>G257+G258</f>
        <v>25000</v>
      </c>
      <c r="H256" s="67">
        <f>H257+H258</f>
        <v>12000</v>
      </c>
      <c r="I256" s="102">
        <f>I257+I258</f>
        <v>10993.03</v>
      </c>
      <c r="J256" s="103">
        <f t="shared" si="14"/>
        <v>48</v>
      </c>
      <c r="K256" s="103">
        <f t="shared" si="13"/>
        <v>91.608583333333343</v>
      </c>
    </row>
    <row r="257" spans="1:11">
      <c r="A257" s="101"/>
      <c r="B257" s="101"/>
      <c r="C257" s="101"/>
      <c r="D257" s="104">
        <v>4123</v>
      </c>
      <c r="E257" s="85" t="s">
        <v>1308</v>
      </c>
      <c r="F257" s="67">
        <f>'Posebni dio izvršenja'!E442</f>
        <v>0</v>
      </c>
      <c r="G257" s="67">
        <f>'Posebni dio izvršenja'!F442</f>
        <v>0</v>
      </c>
      <c r="H257" s="67">
        <f>'Posebni dio izvršenja'!G442</f>
        <v>1000</v>
      </c>
      <c r="I257" s="67">
        <f>'Posebni dio izvršenja'!H442</f>
        <v>0</v>
      </c>
      <c r="J257" s="105" t="e">
        <f t="shared" si="14"/>
        <v>#DIV/0!</v>
      </c>
      <c r="K257" s="105">
        <f t="shared" si="13"/>
        <v>0</v>
      </c>
    </row>
    <row r="258" spans="1:11">
      <c r="A258" s="101"/>
      <c r="B258" s="101"/>
      <c r="C258" s="101"/>
      <c r="D258" s="104">
        <v>4124</v>
      </c>
      <c r="E258" s="85" t="s">
        <v>1514</v>
      </c>
      <c r="F258" s="67">
        <f>'Posebni dio izvršenja'!E443</f>
        <v>2498.2600000000002</v>
      </c>
      <c r="G258" s="67">
        <f>'Posebni dio izvršenja'!F443</f>
        <v>25000</v>
      </c>
      <c r="H258" s="67">
        <f>'Posebni dio izvršenja'!G443</f>
        <v>11000</v>
      </c>
      <c r="I258" s="67">
        <f>'Posebni dio izvršenja'!H443</f>
        <v>10993.03</v>
      </c>
      <c r="J258" s="105">
        <f t="shared" si="14"/>
        <v>44</v>
      </c>
      <c r="K258" s="105">
        <f t="shared" si="13"/>
        <v>99.936636363636367</v>
      </c>
    </row>
    <row r="259" spans="1:11">
      <c r="A259" s="101"/>
      <c r="B259" s="101">
        <v>42</v>
      </c>
      <c r="C259" s="101"/>
      <c r="D259" s="104">
        <v>42</v>
      </c>
      <c r="E259" s="101" t="s">
        <v>1344</v>
      </c>
      <c r="F259" s="102">
        <f>F260+F267+F270+F272</f>
        <v>61929.21</v>
      </c>
      <c r="G259" s="102">
        <f>G260+G267+G270+G272</f>
        <v>47100</v>
      </c>
      <c r="H259" s="102">
        <f>H260+H267+H270+H272</f>
        <v>80600</v>
      </c>
      <c r="I259" s="102">
        <f>I260+I267+I270+I272</f>
        <v>81156.850000000006</v>
      </c>
      <c r="J259" s="103">
        <f t="shared" si="14"/>
        <v>171.12526539278133</v>
      </c>
      <c r="K259" s="103">
        <f t="shared" si="13"/>
        <v>100.69088089330025</v>
      </c>
    </row>
    <row r="260" spans="1:11">
      <c r="A260" s="101"/>
      <c r="B260" s="101"/>
      <c r="C260" s="101">
        <v>422</v>
      </c>
      <c r="D260" s="104"/>
      <c r="E260" s="101" t="s">
        <v>1345</v>
      </c>
      <c r="F260" s="102">
        <f>SUM(F261:F266)</f>
        <v>56249.04</v>
      </c>
      <c r="G260" s="67">
        <f>SUM(G261:G266)</f>
        <v>40600</v>
      </c>
      <c r="H260" s="67">
        <f>SUM(H261:H266)</f>
        <v>75600</v>
      </c>
      <c r="I260" s="102">
        <f>SUM(I261:I266)</f>
        <v>78076.44</v>
      </c>
      <c r="J260" s="103">
        <f t="shared" si="14"/>
        <v>186.20689655172413</v>
      </c>
      <c r="K260" s="103">
        <f t="shared" si="13"/>
        <v>103.27571428571429</v>
      </c>
    </row>
    <row r="261" spans="1:11">
      <c r="A261" s="101"/>
      <c r="B261" s="101"/>
      <c r="C261" s="101"/>
      <c r="D261" s="104">
        <v>4221</v>
      </c>
      <c r="E261" s="85" t="s">
        <v>1287</v>
      </c>
      <c r="F261" s="67">
        <f>'Posebni dio izvršenja'!E135+'Posebni dio izvršenja'!E445</f>
        <v>30146.59</v>
      </c>
      <c r="G261" s="67">
        <f>'Posebni dio izvršenja'!F135+'Posebni dio izvršenja'!F445</f>
        <v>15000</v>
      </c>
      <c r="H261" s="67">
        <f>'Posebni dio izvršenja'!G135+'Posebni dio izvršenja'!G445</f>
        <v>60000</v>
      </c>
      <c r="I261" s="67">
        <f>'Posebni dio izvršenja'!H135+'Posebni dio izvršenja'!H445</f>
        <v>65812.44</v>
      </c>
      <c r="J261" s="105">
        <f t="shared" si="14"/>
        <v>400</v>
      </c>
      <c r="K261" s="105">
        <f t="shared" ref="K261:K323" si="17">I261/H261*100</f>
        <v>109.68740000000001</v>
      </c>
    </row>
    <row r="262" spans="1:11">
      <c r="A262" s="101"/>
      <c r="B262" s="101"/>
      <c r="C262" s="101"/>
      <c r="D262" s="104">
        <v>4222</v>
      </c>
      <c r="E262" s="85" t="s">
        <v>1302</v>
      </c>
      <c r="F262" s="67">
        <f>'Posebni dio izvršenja'!E446</f>
        <v>0</v>
      </c>
      <c r="G262" s="67">
        <f>'Posebni dio izvršenja'!F446</f>
        <v>0</v>
      </c>
      <c r="H262" s="67">
        <f>'Posebni dio izvršenja'!G446</f>
        <v>0</v>
      </c>
      <c r="I262" s="67">
        <f>'Posebni dio izvršenja'!H446</f>
        <v>0</v>
      </c>
      <c r="J262" s="105" t="e">
        <f t="shared" si="14"/>
        <v>#DIV/0!</v>
      </c>
      <c r="K262" s="105" t="e">
        <f t="shared" si="17"/>
        <v>#DIV/0!</v>
      </c>
    </row>
    <row r="263" spans="1:11">
      <c r="A263" s="101"/>
      <c r="B263" s="101"/>
      <c r="C263" s="101"/>
      <c r="D263" s="104">
        <v>4223</v>
      </c>
      <c r="E263" s="85" t="s">
        <v>1309</v>
      </c>
      <c r="F263" s="67">
        <f>'Posebni dio izvršenja'!E447</f>
        <v>2028.46</v>
      </c>
      <c r="G263" s="67">
        <f>'Posebni dio izvršenja'!F447</f>
        <v>1500</v>
      </c>
      <c r="H263" s="67">
        <f>'Posebni dio izvršenja'!G447</f>
        <v>1500</v>
      </c>
      <c r="I263" s="67">
        <f>'Posebni dio izvršenja'!H447</f>
        <v>0</v>
      </c>
      <c r="J263" s="105">
        <f t="shared" si="14"/>
        <v>100</v>
      </c>
      <c r="K263" s="105">
        <f t="shared" si="17"/>
        <v>0</v>
      </c>
    </row>
    <row r="264" spans="1:11">
      <c r="A264" s="101"/>
      <c r="B264" s="101"/>
      <c r="C264" s="101"/>
      <c r="D264" s="104">
        <v>4224</v>
      </c>
      <c r="E264" s="85" t="s">
        <v>1310</v>
      </c>
      <c r="F264" s="67">
        <f>'Posebni dio izvršenja'!E448+'Posebni dio izvršenja'!E136</f>
        <v>21193.74</v>
      </c>
      <c r="G264" s="67">
        <f>'Posebni dio izvršenja'!F448+'Posebni dio izvršenja'!F136</f>
        <v>21500</v>
      </c>
      <c r="H264" s="67">
        <f>'Posebni dio izvršenja'!G448+'Posebni dio izvršenja'!G136</f>
        <v>11500</v>
      </c>
      <c r="I264" s="67">
        <f>'Posebni dio izvršenja'!H448+'Posebni dio izvršenja'!H136</f>
        <v>11995</v>
      </c>
      <c r="J264" s="105">
        <f t="shared" si="14"/>
        <v>53.488372093023251</v>
      </c>
      <c r="K264" s="105">
        <f t="shared" si="17"/>
        <v>104.30434782608695</v>
      </c>
    </row>
    <row r="265" spans="1:11">
      <c r="A265" s="101"/>
      <c r="B265" s="101"/>
      <c r="C265" s="101"/>
      <c r="D265" s="104">
        <v>4225</v>
      </c>
      <c r="E265" s="85" t="s">
        <v>1311</v>
      </c>
      <c r="F265" s="67">
        <f>'Posebni dio izvršenja'!E449</f>
        <v>2281.25</v>
      </c>
      <c r="G265" s="67">
        <f>'Posebni dio izvršenja'!F449</f>
        <v>2000</v>
      </c>
      <c r="H265" s="67">
        <f>'Posebni dio izvršenja'!G449</f>
        <v>2000</v>
      </c>
      <c r="I265" s="67">
        <f>'Posebni dio izvršenja'!H449</f>
        <v>0</v>
      </c>
      <c r="J265" s="105">
        <f t="shared" si="14"/>
        <v>100</v>
      </c>
      <c r="K265" s="105">
        <f t="shared" si="17"/>
        <v>0</v>
      </c>
    </row>
    <row r="266" spans="1:11">
      <c r="A266" s="101"/>
      <c r="B266" s="101"/>
      <c r="C266" s="101"/>
      <c r="D266" s="104">
        <v>4227</v>
      </c>
      <c r="E266" s="85" t="s">
        <v>1288</v>
      </c>
      <c r="F266" s="67">
        <f>'Posebni dio izvršenja'!E450+'Posebni dio izvršenja'!E137</f>
        <v>599</v>
      </c>
      <c r="G266" s="67">
        <f>'Posebni dio izvršenja'!F450+'Posebni dio izvršenja'!F137</f>
        <v>600</v>
      </c>
      <c r="H266" s="67">
        <f>'Posebni dio izvršenja'!G450+'Posebni dio izvršenja'!G137</f>
        <v>600</v>
      </c>
      <c r="I266" s="67">
        <f>'Posebni dio izvršenja'!H450+'Posebni dio izvršenja'!H137</f>
        <v>269</v>
      </c>
      <c r="J266" s="105">
        <f t="shared" ref="J266:J330" si="18">H266/G266*100</f>
        <v>100</v>
      </c>
      <c r="K266" s="105">
        <f t="shared" si="17"/>
        <v>44.833333333333329</v>
      </c>
    </row>
    <row r="267" spans="1:11">
      <c r="A267" s="101"/>
      <c r="B267" s="101"/>
      <c r="C267" s="101">
        <v>423</v>
      </c>
      <c r="D267" s="85"/>
      <c r="E267" s="101" t="s">
        <v>1559</v>
      </c>
      <c r="F267" s="102">
        <f>F269+F268</f>
        <v>0</v>
      </c>
      <c r="G267" s="67">
        <f>G269+G268</f>
        <v>0</v>
      </c>
      <c r="H267" s="67">
        <f>H269+H268</f>
        <v>0</v>
      </c>
      <c r="I267" s="102">
        <f>I269+I268</f>
        <v>0</v>
      </c>
      <c r="J267" s="103" t="e">
        <f t="shared" si="18"/>
        <v>#DIV/0!</v>
      </c>
      <c r="K267" s="103" t="e">
        <f t="shared" si="17"/>
        <v>#DIV/0!</v>
      </c>
    </row>
    <row r="268" spans="1:11">
      <c r="A268" s="101"/>
      <c r="B268" s="101"/>
      <c r="C268" s="101"/>
      <c r="D268" s="85">
        <v>4231</v>
      </c>
      <c r="E268" s="105" t="s">
        <v>1558</v>
      </c>
      <c r="F268" s="67">
        <f>'Posebni dio izvršenja'!E451</f>
        <v>0</v>
      </c>
      <c r="G268" s="67">
        <f>'Posebni dio izvršenja'!F451</f>
        <v>0</v>
      </c>
      <c r="H268" s="67">
        <f>'Posebni dio izvršenja'!G451</f>
        <v>0</v>
      </c>
      <c r="I268" s="67">
        <f>'Posebni dio izvršenja'!H451</f>
        <v>0</v>
      </c>
      <c r="J268" s="105" t="e">
        <f t="shared" si="18"/>
        <v>#DIV/0!</v>
      </c>
      <c r="K268" s="105" t="e">
        <f t="shared" si="17"/>
        <v>#DIV/0!</v>
      </c>
    </row>
    <row r="269" spans="1:11">
      <c r="A269" s="101"/>
      <c r="B269" s="101"/>
      <c r="C269" s="101"/>
      <c r="D269" s="85">
        <v>4233</v>
      </c>
      <c r="E269" s="105" t="s">
        <v>1357</v>
      </c>
      <c r="F269" s="67">
        <f>'Posebni dio izvršenja'!E452</f>
        <v>0</v>
      </c>
      <c r="G269" s="67">
        <f>'Posebni dio izvršenja'!F452</f>
        <v>0</v>
      </c>
      <c r="H269" s="67">
        <f>'Posebni dio izvršenja'!G452</f>
        <v>0</v>
      </c>
      <c r="I269" s="67">
        <f>'Posebni dio izvršenja'!H452</f>
        <v>0</v>
      </c>
      <c r="J269" s="105" t="e">
        <f t="shared" si="18"/>
        <v>#DIV/0!</v>
      </c>
      <c r="K269" s="105" t="e">
        <f t="shared" si="17"/>
        <v>#DIV/0!</v>
      </c>
    </row>
    <row r="270" spans="1:11">
      <c r="A270" s="101"/>
      <c r="B270" s="101"/>
      <c r="C270" s="101">
        <v>424</v>
      </c>
      <c r="D270" s="104"/>
      <c r="E270" s="101" t="s">
        <v>1347</v>
      </c>
      <c r="F270" s="102">
        <f>F271</f>
        <v>5680.17</v>
      </c>
      <c r="G270" s="67">
        <f>G271</f>
        <v>6500</v>
      </c>
      <c r="H270" s="67">
        <f>H271</f>
        <v>5000</v>
      </c>
      <c r="I270" s="102">
        <f>I271</f>
        <v>3080.41</v>
      </c>
      <c r="J270" s="103">
        <f t="shared" si="18"/>
        <v>76.923076923076934</v>
      </c>
      <c r="K270" s="103">
        <f t="shared" si="17"/>
        <v>61.608200000000004</v>
      </c>
    </row>
    <row r="271" spans="1:11">
      <c r="A271" s="101"/>
      <c r="B271" s="101"/>
      <c r="C271" s="101"/>
      <c r="D271" s="104">
        <v>4241</v>
      </c>
      <c r="E271" s="85" t="s">
        <v>1303</v>
      </c>
      <c r="F271" s="67">
        <f>+'Posebni dio izvršenja'!E453</f>
        <v>5680.17</v>
      </c>
      <c r="G271" s="67">
        <f>+'Posebni dio izvršenja'!F453</f>
        <v>6500</v>
      </c>
      <c r="H271" s="67">
        <f>+'Posebni dio izvršenja'!G453</f>
        <v>5000</v>
      </c>
      <c r="I271" s="67">
        <f>+'Posebni dio izvršenja'!H453</f>
        <v>3080.41</v>
      </c>
      <c r="J271" s="105">
        <f t="shared" si="18"/>
        <v>76.923076923076934</v>
      </c>
      <c r="K271" s="105">
        <f t="shared" si="17"/>
        <v>61.608200000000004</v>
      </c>
    </row>
    <row r="272" spans="1:11">
      <c r="A272" s="101"/>
      <c r="B272" s="101"/>
      <c r="C272" s="101">
        <v>426</v>
      </c>
      <c r="D272" s="104"/>
      <c r="E272" s="101" t="s">
        <v>1346</v>
      </c>
      <c r="F272" s="102">
        <f>F273+F275+F274</f>
        <v>0</v>
      </c>
      <c r="G272" s="67">
        <f>G273+G275+G274</f>
        <v>0</v>
      </c>
      <c r="H272" s="67">
        <f>H273+H275+H274</f>
        <v>0</v>
      </c>
      <c r="I272" s="102">
        <f>I273+I275+I274</f>
        <v>0</v>
      </c>
      <c r="J272" s="103" t="e">
        <f t="shared" si="18"/>
        <v>#DIV/0!</v>
      </c>
      <c r="K272" s="103" t="e">
        <f t="shared" si="17"/>
        <v>#DIV/0!</v>
      </c>
    </row>
    <row r="273" spans="1:12">
      <c r="A273" s="101"/>
      <c r="B273" s="101"/>
      <c r="C273" s="101"/>
      <c r="D273" s="104">
        <v>4262</v>
      </c>
      <c r="E273" s="85" t="s">
        <v>1409</v>
      </c>
      <c r="F273" s="67">
        <f>'Posebni dio izvršenja'!E454+'Posebni dio izvršenja'!E138</f>
        <v>0</v>
      </c>
      <c r="G273" s="67">
        <f>'Posebni dio izvršenja'!F454+'Posebni dio izvršenja'!F138</f>
        <v>0</v>
      </c>
      <c r="H273" s="67">
        <f>'Posebni dio izvršenja'!G454+'Posebni dio izvršenja'!G138</f>
        <v>0</v>
      </c>
      <c r="I273" s="67">
        <f>'Posebni dio izvršenja'!H454+'Posebni dio izvršenja'!H138</f>
        <v>0</v>
      </c>
      <c r="J273" s="105" t="e">
        <f t="shared" si="18"/>
        <v>#DIV/0!</v>
      </c>
      <c r="K273" s="105" t="e">
        <f t="shared" si="17"/>
        <v>#DIV/0!</v>
      </c>
    </row>
    <row r="274" spans="1:12">
      <c r="A274" s="101"/>
      <c r="B274" s="101"/>
      <c r="C274" s="101"/>
      <c r="D274" s="104">
        <v>4263</v>
      </c>
      <c r="E274" s="85" t="s">
        <v>1511</v>
      </c>
      <c r="F274" s="67">
        <f>'Posebni dio izvršenja'!E455</f>
        <v>0</v>
      </c>
      <c r="G274" s="67">
        <f>'Posebni dio izvršenja'!F455</f>
        <v>0</v>
      </c>
      <c r="H274" s="67">
        <f>'Posebni dio izvršenja'!G455</f>
        <v>0</v>
      </c>
      <c r="I274" s="67">
        <f>'Posebni dio izvršenja'!H455</f>
        <v>0</v>
      </c>
      <c r="J274" s="105" t="e">
        <f t="shared" si="18"/>
        <v>#DIV/0!</v>
      </c>
      <c r="K274" s="105" t="e">
        <f t="shared" si="17"/>
        <v>#DIV/0!</v>
      </c>
    </row>
    <row r="275" spans="1:12">
      <c r="A275" s="101"/>
      <c r="B275" s="101"/>
      <c r="C275" s="101"/>
      <c r="D275" s="104">
        <v>4264</v>
      </c>
      <c r="E275" s="85" t="s">
        <v>1410</v>
      </c>
      <c r="F275" s="67">
        <f>'Posebni dio izvršenja'!E456</f>
        <v>0</v>
      </c>
      <c r="G275" s="67">
        <f>'Posebni dio izvršenja'!F456</f>
        <v>0</v>
      </c>
      <c r="H275" s="67">
        <f>'Posebni dio izvršenja'!G456</f>
        <v>0</v>
      </c>
      <c r="I275" s="67">
        <f>'Posebni dio izvršenja'!H456</f>
        <v>0</v>
      </c>
      <c r="J275" s="105" t="e">
        <f t="shared" si="18"/>
        <v>#DIV/0!</v>
      </c>
      <c r="K275" s="105" t="e">
        <f t="shared" si="17"/>
        <v>#DIV/0!</v>
      </c>
    </row>
    <row r="276" spans="1:12" ht="26.4">
      <c r="A276" s="101"/>
      <c r="B276" s="101">
        <v>45</v>
      </c>
      <c r="C276" s="101"/>
      <c r="D276" s="104"/>
      <c r="E276" s="41" t="s">
        <v>1512</v>
      </c>
      <c r="F276" s="102">
        <f>F277+F279</f>
        <v>6532.04</v>
      </c>
      <c r="G276" s="102">
        <f>G277+G279</f>
        <v>50000</v>
      </c>
      <c r="H276" s="102">
        <f>H277+H279</f>
        <v>30000</v>
      </c>
      <c r="I276" s="102">
        <f>I277+I279</f>
        <v>28190</v>
      </c>
      <c r="J276" s="103">
        <f t="shared" si="18"/>
        <v>60</v>
      </c>
      <c r="K276" s="103">
        <f t="shared" si="17"/>
        <v>93.966666666666669</v>
      </c>
    </row>
    <row r="277" spans="1:12">
      <c r="A277" s="101"/>
      <c r="B277" s="101"/>
      <c r="C277" s="101">
        <v>451</v>
      </c>
      <c r="D277" s="104"/>
      <c r="E277" s="41" t="s">
        <v>1424</v>
      </c>
      <c r="F277" s="102">
        <f>F278</f>
        <v>6532.04</v>
      </c>
      <c r="G277" s="67">
        <f>G278</f>
        <v>50000</v>
      </c>
      <c r="H277" s="67">
        <f>H278</f>
        <v>0</v>
      </c>
      <c r="I277" s="102">
        <f>I278</f>
        <v>0</v>
      </c>
      <c r="J277" s="103">
        <f t="shared" si="18"/>
        <v>0</v>
      </c>
      <c r="K277" s="103" t="e">
        <f t="shared" si="17"/>
        <v>#DIV/0!</v>
      </c>
    </row>
    <row r="278" spans="1:12">
      <c r="A278" s="101"/>
      <c r="B278" s="101"/>
      <c r="C278" s="101"/>
      <c r="D278" s="104">
        <v>4511</v>
      </c>
      <c r="E278" s="74" t="s">
        <v>1576</v>
      </c>
      <c r="F278" s="67">
        <f>'Posebni dio izvršenja'!E458</f>
        <v>6532.04</v>
      </c>
      <c r="G278" s="67">
        <f>'Posebni dio izvršenja'!F458</f>
        <v>50000</v>
      </c>
      <c r="H278" s="67">
        <f>'Posebni dio izvršenja'!G458</f>
        <v>0</v>
      </c>
      <c r="I278" s="67">
        <f>'Posebni dio izvršenja'!H458</f>
        <v>0</v>
      </c>
      <c r="J278" s="105">
        <f>H278/G278*100</f>
        <v>0</v>
      </c>
      <c r="K278" s="105" t="e">
        <f t="shared" si="17"/>
        <v>#DIV/0!</v>
      </c>
    </row>
    <row r="279" spans="1:12">
      <c r="A279" s="101"/>
      <c r="B279" s="101"/>
      <c r="C279" s="101">
        <v>452</v>
      </c>
      <c r="D279" s="104"/>
      <c r="E279" s="41" t="s">
        <v>1424</v>
      </c>
      <c r="F279" s="102">
        <f>F280</f>
        <v>0</v>
      </c>
      <c r="G279" s="67">
        <f>G280</f>
        <v>0</v>
      </c>
      <c r="H279" s="67">
        <f>H280</f>
        <v>30000</v>
      </c>
      <c r="I279" s="102">
        <f>I280</f>
        <v>28190</v>
      </c>
      <c r="J279" s="103" t="e">
        <f>H279/G279*100</f>
        <v>#DIV/0!</v>
      </c>
      <c r="K279" s="103">
        <f t="shared" si="17"/>
        <v>93.966666666666669</v>
      </c>
    </row>
    <row r="280" spans="1:12">
      <c r="A280" s="101"/>
      <c r="B280" s="101"/>
      <c r="C280" s="101"/>
      <c r="D280" s="104">
        <v>4521</v>
      </c>
      <c r="E280" s="74" t="s">
        <v>1424</v>
      </c>
      <c r="F280" s="67">
        <f>'Posebni dio izvršenja'!E459</f>
        <v>0</v>
      </c>
      <c r="G280" s="67">
        <f>'Posebni dio izvršenja'!F459</f>
        <v>0</v>
      </c>
      <c r="H280" s="67">
        <f>'Posebni dio izvršenja'!G459</f>
        <v>30000</v>
      </c>
      <c r="I280" s="67">
        <f>'Posebni dio izvršenja'!H459</f>
        <v>28190</v>
      </c>
      <c r="J280" s="105" t="e">
        <f t="shared" si="18"/>
        <v>#DIV/0!</v>
      </c>
      <c r="K280" s="105">
        <f t="shared" si="17"/>
        <v>93.966666666666669</v>
      </c>
    </row>
    <row r="281" spans="1:12">
      <c r="A281" s="99"/>
      <c r="B281" s="99"/>
      <c r="C281" s="99"/>
      <c r="D281" s="115"/>
      <c r="E281" s="42" t="s">
        <v>18</v>
      </c>
      <c r="F281" s="71">
        <f>F282+F341</f>
        <v>615629.07200000004</v>
      </c>
      <c r="G281" s="71">
        <f>G282+G341</f>
        <v>376510</v>
      </c>
      <c r="H281" s="71">
        <f>H282+H341</f>
        <v>681726</v>
      </c>
      <c r="I281" s="71">
        <f>I282+I341</f>
        <v>796903.71</v>
      </c>
      <c r="J281" s="229">
        <f t="shared" si="18"/>
        <v>181.06451355873682</v>
      </c>
      <c r="K281" s="229">
        <f t="shared" si="17"/>
        <v>116.89501500602881</v>
      </c>
    </row>
    <row r="282" spans="1:12">
      <c r="A282" s="101">
        <v>3</v>
      </c>
      <c r="B282" s="101"/>
      <c r="C282" s="101"/>
      <c r="D282" s="104"/>
      <c r="E282" s="101" t="s">
        <v>1356</v>
      </c>
      <c r="F282" s="102">
        <f>F283+F292+F323+F328+F331+F338</f>
        <v>483652.20200000005</v>
      </c>
      <c r="G282" s="102">
        <f>G283+G292+G323+G328+G331+G338</f>
        <v>313510</v>
      </c>
      <c r="H282" s="102">
        <f>H283+H292+H323+H328+H331+H338</f>
        <v>604226</v>
      </c>
      <c r="I282" s="102">
        <f>I283+I292+I323+I328+I331+I338</f>
        <v>718620.4</v>
      </c>
      <c r="J282" s="103">
        <f t="shared" si="18"/>
        <v>192.72941851934547</v>
      </c>
      <c r="K282" s="103">
        <f t="shared" si="17"/>
        <v>118.93238622634577</v>
      </c>
    </row>
    <row r="283" spans="1:12">
      <c r="A283" s="101"/>
      <c r="B283" s="101">
        <v>31</v>
      </c>
      <c r="C283" s="101"/>
      <c r="D283" s="104"/>
      <c r="E283" s="101" t="s">
        <v>1318</v>
      </c>
      <c r="F283" s="102">
        <f>F284+F287+F289</f>
        <v>277118.19200000004</v>
      </c>
      <c r="G283" s="102">
        <f>G284+G287+G289</f>
        <v>216160</v>
      </c>
      <c r="H283" s="102">
        <f>H284+H287+H289</f>
        <v>424170</v>
      </c>
      <c r="I283" s="102">
        <f>I284+I287+I289</f>
        <v>364767.93</v>
      </c>
      <c r="J283" s="103">
        <f t="shared" si="18"/>
        <v>196.22964470762398</v>
      </c>
      <c r="K283" s="103">
        <f t="shared" si="17"/>
        <v>85.995692764693402</v>
      </c>
    </row>
    <row r="284" spans="1:12">
      <c r="A284" s="101"/>
      <c r="B284" s="101"/>
      <c r="C284" s="101">
        <v>311</v>
      </c>
      <c r="D284" s="104"/>
      <c r="E284" s="101" t="s">
        <v>1292</v>
      </c>
      <c r="F284" s="102">
        <f>F285+F286</f>
        <v>237365.11200000002</v>
      </c>
      <c r="G284" s="67">
        <f>G285+G286</f>
        <v>185545</v>
      </c>
      <c r="H284" s="67">
        <f>H285+H286</f>
        <v>363580</v>
      </c>
      <c r="I284" s="102">
        <f>I285+I286</f>
        <v>312005.67</v>
      </c>
      <c r="J284" s="103">
        <f t="shared" si="18"/>
        <v>195.95246436174514</v>
      </c>
      <c r="K284" s="103">
        <f t="shared" si="17"/>
        <v>85.81486055338577</v>
      </c>
    </row>
    <row r="285" spans="1:12">
      <c r="A285" s="101"/>
      <c r="B285" s="101"/>
      <c r="C285" s="101"/>
      <c r="D285" s="104">
        <v>3111</v>
      </c>
      <c r="E285" s="85" t="s">
        <v>1292</v>
      </c>
      <c r="F285" s="67">
        <f>'Posebni dio izvršenja'!E142+'Posebni dio izvršenja'!E463</f>
        <v>237292.16200000001</v>
      </c>
      <c r="G285" s="67">
        <f>'Posebni dio izvršenja'!F142+'Posebni dio izvršenja'!F463</f>
        <v>185545</v>
      </c>
      <c r="H285" s="67">
        <f>'Posebni dio izvršenja'!G142+'Posebni dio izvršenja'!G463</f>
        <v>363550</v>
      </c>
      <c r="I285" s="67">
        <f>'Posebni dio izvršenja'!H142+'Posebni dio izvršenja'!H463</f>
        <v>311892.07</v>
      </c>
      <c r="J285" s="105">
        <f t="shared" si="18"/>
        <v>195.93629577730468</v>
      </c>
      <c r="K285" s="105">
        <f t="shared" si="17"/>
        <v>85.790694539953236</v>
      </c>
      <c r="L285" s="112"/>
    </row>
    <row r="286" spans="1:12">
      <c r="A286" s="101"/>
      <c r="B286" s="101"/>
      <c r="C286" s="101"/>
      <c r="D286" s="104">
        <v>3112</v>
      </c>
      <c r="E286" s="85" t="s">
        <v>1470</v>
      </c>
      <c r="F286" s="67">
        <f>'Posebni dio izvršenja'!E464+'Posebni dio izvršenja'!E143</f>
        <v>72.95</v>
      </c>
      <c r="G286" s="67">
        <f>'Posebni dio izvršenja'!F464+'Posebni dio izvršenja'!F143</f>
        <v>0</v>
      </c>
      <c r="H286" s="67">
        <f>'Posebni dio izvršenja'!G464+'Posebni dio izvršenja'!G143</f>
        <v>30</v>
      </c>
      <c r="I286" s="67">
        <f>'Posebni dio izvršenja'!H464+'Posebni dio izvršenja'!H143</f>
        <v>113.6</v>
      </c>
      <c r="J286" s="105" t="e">
        <f t="shared" si="18"/>
        <v>#DIV/0!</v>
      </c>
      <c r="K286" s="105">
        <f t="shared" si="17"/>
        <v>378.66666666666669</v>
      </c>
      <c r="L286" s="112"/>
    </row>
    <row r="287" spans="1:12" s="110" customFormat="1">
      <c r="A287" s="101"/>
      <c r="B287" s="101"/>
      <c r="C287" s="101">
        <v>312</v>
      </c>
      <c r="D287" s="104"/>
      <c r="E287" s="101" t="s">
        <v>1293</v>
      </c>
      <c r="F287" s="102">
        <f>F288</f>
        <v>600</v>
      </c>
      <c r="G287" s="67">
        <f>G288</f>
        <v>0</v>
      </c>
      <c r="H287" s="67">
        <f>H288</f>
        <v>600</v>
      </c>
      <c r="I287" s="102">
        <f>I288</f>
        <v>1300</v>
      </c>
      <c r="J287" s="103" t="e">
        <f t="shared" si="18"/>
        <v>#DIV/0!</v>
      </c>
      <c r="K287" s="103">
        <f t="shared" si="17"/>
        <v>216.66666666666666</v>
      </c>
      <c r="L287" s="112"/>
    </row>
    <row r="288" spans="1:12">
      <c r="A288" s="101"/>
      <c r="B288" s="101"/>
      <c r="C288" s="101"/>
      <c r="D288" s="104">
        <v>3121</v>
      </c>
      <c r="E288" s="85" t="s">
        <v>1293</v>
      </c>
      <c r="F288" s="67">
        <f>'Posebni dio izvršenja'!E144+'Posebni dio izvršenja'!E465</f>
        <v>600</v>
      </c>
      <c r="G288" s="67">
        <f>'Posebni dio izvršenja'!F144+'Posebni dio izvršenja'!F465</f>
        <v>0</v>
      </c>
      <c r="H288" s="67">
        <f>'Posebni dio izvršenja'!G144+'Posebni dio izvršenja'!G465</f>
        <v>600</v>
      </c>
      <c r="I288" s="67">
        <f>'Posebni dio izvršenja'!H144+'Posebni dio izvršenja'!H465</f>
        <v>1300</v>
      </c>
      <c r="J288" s="105" t="e">
        <f t="shared" si="18"/>
        <v>#DIV/0!</v>
      </c>
      <c r="K288" s="105">
        <f t="shared" si="17"/>
        <v>216.66666666666666</v>
      </c>
      <c r="L288" s="112"/>
    </row>
    <row r="289" spans="1:12">
      <c r="A289" s="101"/>
      <c r="B289" s="101"/>
      <c r="C289" s="101">
        <v>313</v>
      </c>
      <c r="D289" s="104"/>
      <c r="E289" s="101" t="s">
        <v>1320</v>
      </c>
      <c r="F289" s="102">
        <f>F290+F291</f>
        <v>39153.080000000009</v>
      </c>
      <c r="G289" s="67">
        <f>G290+G291</f>
        <v>30615</v>
      </c>
      <c r="H289" s="67">
        <f>H290+H291</f>
        <v>59990</v>
      </c>
      <c r="I289" s="102">
        <f>I290+I291</f>
        <v>51462.259999999995</v>
      </c>
      <c r="J289" s="103">
        <f t="shared" si="18"/>
        <v>195.9496978605259</v>
      </c>
      <c r="K289" s="103">
        <f t="shared" si="17"/>
        <v>85.784730788464742</v>
      </c>
      <c r="L289" s="112"/>
    </row>
    <row r="290" spans="1:12">
      <c r="A290" s="101"/>
      <c r="B290" s="101"/>
      <c r="C290" s="101"/>
      <c r="D290" s="104">
        <v>3132</v>
      </c>
      <c r="E290" s="85" t="s">
        <v>1354</v>
      </c>
      <c r="F290" s="67">
        <f>'Posebni dio izvršenja'!E145+'Posebni dio izvršenja'!E466</f>
        <v>39153.080000000009</v>
      </c>
      <c r="G290" s="67">
        <f>'Posebni dio izvršenja'!F145+'Posebni dio izvršenja'!F466</f>
        <v>30615</v>
      </c>
      <c r="H290" s="67">
        <f>'Posebni dio izvršenja'!G145+'Posebni dio izvršenja'!G466</f>
        <v>59990</v>
      </c>
      <c r="I290" s="67">
        <f>'Posebni dio izvršenja'!H145+'Posebni dio izvršenja'!H466</f>
        <v>51462.259999999995</v>
      </c>
      <c r="J290" s="105">
        <f t="shared" si="18"/>
        <v>195.9496978605259</v>
      </c>
      <c r="K290" s="105">
        <f t="shared" si="17"/>
        <v>85.784730788464742</v>
      </c>
      <c r="L290" s="112"/>
    </row>
    <row r="291" spans="1:12">
      <c r="A291" s="101"/>
      <c r="B291" s="101"/>
      <c r="C291" s="101"/>
      <c r="D291" s="104">
        <v>3133</v>
      </c>
      <c r="E291" s="85" t="s">
        <v>1355</v>
      </c>
      <c r="F291" s="67">
        <f>'Posebni dio izvršenja'!E146+'Posebni dio izvršenja'!E467</f>
        <v>0</v>
      </c>
      <c r="G291" s="67">
        <f>'Posebni dio izvršenja'!F146+'Posebni dio izvršenja'!F467</f>
        <v>0</v>
      </c>
      <c r="H291" s="67">
        <f>'Posebni dio izvršenja'!G146+'Posebni dio izvršenja'!G467</f>
        <v>0</v>
      </c>
      <c r="I291" s="67">
        <f>'Posebni dio izvršenja'!H146+'Posebni dio izvršenja'!H467</f>
        <v>0</v>
      </c>
      <c r="J291" s="105" t="e">
        <f t="shared" si="18"/>
        <v>#DIV/0!</v>
      </c>
      <c r="K291" s="105" t="e">
        <f t="shared" si="17"/>
        <v>#DIV/0!</v>
      </c>
      <c r="L291" s="112"/>
    </row>
    <row r="292" spans="1:12">
      <c r="A292" s="101"/>
      <c r="B292" s="101">
        <v>32</v>
      </c>
      <c r="C292" s="101"/>
      <c r="D292" s="104"/>
      <c r="E292" s="101" t="s">
        <v>1321</v>
      </c>
      <c r="F292" s="102">
        <f>F293+F298+F303+F314+F316</f>
        <v>206534.00999999998</v>
      </c>
      <c r="G292" s="102">
        <f>G293+G298+G303+G314+G316</f>
        <v>97350</v>
      </c>
      <c r="H292" s="102">
        <f>H293+H298+H303+H314+H316</f>
        <v>180056</v>
      </c>
      <c r="I292" s="102">
        <f>I293+I298+I303+I314+I316</f>
        <v>199776.88</v>
      </c>
      <c r="J292" s="103">
        <f t="shared" si="18"/>
        <v>184.95737031330253</v>
      </c>
      <c r="K292" s="103">
        <f t="shared" si="17"/>
        <v>110.95263695739104</v>
      </c>
      <c r="L292" s="112"/>
    </row>
    <row r="293" spans="1:12">
      <c r="A293" s="101"/>
      <c r="B293" s="101"/>
      <c r="C293" s="101">
        <v>321</v>
      </c>
      <c r="D293" s="104"/>
      <c r="E293" s="101" t="s">
        <v>1322</v>
      </c>
      <c r="F293" s="102">
        <f>F294+F295+F296+F297</f>
        <v>42753.59</v>
      </c>
      <c r="G293" s="67">
        <f>G294+G295+G296+G297</f>
        <v>37100</v>
      </c>
      <c r="H293" s="67">
        <f>H294+H295+H296+H297</f>
        <v>85432</v>
      </c>
      <c r="I293" s="102">
        <f>I294+I295+I296+I297</f>
        <v>91954.19</v>
      </c>
      <c r="J293" s="103">
        <f t="shared" si="18"/>
        <v>230.27493261455527</v>
      </c>
      <c r="K293" s="103">
        <f t="shared" si="17"/>
        <v>107.63436417267536</v>
      </c>
      <c r="L293" s="112"/>
    </row>
    <row r="294" spans="1:12">
      <c r="A294" s="101"/>
      <c r="B294" s="101"/>
      <c r="C294" s="101"/>
      <c r="D294" s="104">
        <v>3211</v>
      </c>
      <c r="E294" s="85" t="s">
        <v>1264</v>
      </c>
      <c r="F294" s="67">
        <f>'Posebni dio izvršenja'!E469+'Posebni dio izvršenja'!E148</f>
        <v>32899.949999999997</v>
      </c>
      <c r="G294" s="67">
        <f>'Posebni dio izvršenja'!F469+'Posebni dio izvršenja'!F148</f>
        <v>26000</v>
      </c>
      <c r="H294" s="67">
        <f>'Posebni dio izvršenja'!G469+'Posebni dio izvršenja'!G148</f>
        <v>70500</v>
      </c>
      <c r="I294" s="67">
        <f>'Posebni dio izvršenja'!H469+'Posebni dio izvršenja'!H148</f>
        <v>76857.320000000007</v>
      </c>
      <c r="J294" s="105">
        <f t="shared" si="18"/>
        <v>271.15384615384619</v>
      </c>
      <c r="K294" s="105">
        <f t="shared" si="17"/>
        <v>109.01747517730497</v>
      </c>
      <c r="L294" s="112"/>
    </row>
    <row r="295" spans="1:12">
      <c r="A295" s="101"/>
      <c r="B295" s="101"/>
      <c r="C295" s="101"/>
      <c r="D295" s="104">
        <v>3212</v>
      </c>
      <c r="E295" s="85" t="s">
        <v>1265</v>
      </c>
      <c r="F295" s="67">
        <f>'Posebni dio izvršenja'!E149+'Posebni dio izvršenja'!E470</f>
        <v>571.91999999999996</v>
      </c>
      <c r="G295" s="67">
        <f>'Posebni dio izvršenja'!F149+'Posebni dio izvršenja'!F470</f>
        <v>0</v>
      </c>
      <c r="H295" s="67">
        <f>'Posebni dio izvršenja'!G149+'Posebni dio izvršenja'!G470</f>
        <v>932</v>
      </c>
      <c r="I295" s="67">
        <f>'Posebni dio izvršenja'!H149+'Posebni dio izvršenja'!H470</f>
        <v>1510.54</v>
      </c>
      <c r="J295" s="105" t="e">
        <f t="shared" si="18"/>
        <v>#DIV/0!</v>
      </c>
      <c r="K295" s="105">
        <f t="shared" si="17"/>
        <v>162.07510729613733</v>
      </c>
      <c r="L295" s="112"/>
    </row>
    <row r="296" spans="1:12">
      <c r="A296" s="101"/>
      <c r="B296" s="101"/>
      <c r="C296" s="101"/>
      <c r="D296" s="104">
        <v>3213</v>
      </c>
      <c r="E296" s="85" t="s">
        <v>1266</v>
      </c>
      <c r="F296" s="67">
        <f>'Posebni dio izvršenja'!E150+'Posebni dio izvršenja'!E471</f>
        <v>9281.7200000000012</v>
      </c>
      <c r="G296" s="67">
        <f>'Posebni dio izvršenja'!F150+'Posebni dio izvršenja'!F471</f>
        <v>11100</v>
      </c>
      <c r="H296" s="67">
        <f>'Posebni dio izvršenja'!G150+'Posebni dio izvršenja'!G471</f>
        <v>14000</v>
      </c>
      <c r="I296" s="67">
        <f>'Posebni dio izvršenja'!H150+'Posebni dio izvršenja'!H471</f>
        <v>13586.33</v>
      </c>
      <c r="J296" s="105">
        <f t="shared" si="18"/>
        <v>126.12612612612612</v>
      </c>
      <c r="K296" s="105">
        <f t="shared" si="17"/>
        <v>97.04521428571428</v>
      </c>
      <c r="L296" s="112"/>
    </row>
    <row r="297" spans="1:12">
      <c r="A297" s="101"/>
      <c r="B297" s="101"/>
      <c r="C297" s="101"/>
      <c r="D297" s="104">
        <v>3214</v>
      </c>
      <c r="E297" s="85" t="s">
        <v>1533</v>
      </c>
      <c r="F297" s="67">
        <f>'Posebni dio izvršenja'!E472</f>
        <v>0</v>
      </c>
      <c r="G297" s="67">
        <f>'Posebni dio izvršenja'!F472</f>
        <v>0</v>
      </c>
      <c r="H297" s="67">
        <f>'Posebni dio izvršenja'!G472</f>
        <v>0</v>
      </c>
      <c r="I297" s="67">
        <f>'Posebni dio izvršenja'!H472</f>
        <v>0</v>
      </c>
      <c r="J297" s="105" t="e">
        <f t="shared" si="18"/>
        <v>#DIV/0!</v>
      </c>
      <c r="K297" s="105" t="e">
        <f t="shared" si="17"/>
        <v>#DIV/0!</v>
      </c>
      <c r="L297" s="112"/>
    </row>
    <row r="298" spans="1:12" s="110" customFormat="1">
      <c r="A298" s="101"/>
      <c r="B298" s="101"/>
      <c r="C298" s="101">
        <v>322</v>
      </c>
      <c r="D298" s="104"/>
      <c r="E298" s="101" t="s">
        <v>1339</v>
      </c>
      <c r="F298" s="102">
        <f>F299+F300+F302+F301</f>
        <v>13807.02</v>
      </c>
      <c r="G298" s="102">
        <f t="shared" ref="G298:I298" si="19">G299+G300+G302+G301</f>
        <v>16500</v>
      </c>
      <c r="H298" s="102">
        <f t="shared" si="19"/>
        <v>3100</v>
      </c>
      <c r="I298" s="102">
        <f t="shared" si="19"/>
        <v>3316.1000000000004</v>
      </c>
      <c r="J298" s="103">
        <f t="shared" si="18"/>
        <v>18.787878787878785</v>
      </c>
      <c r="K298" s="103">
        <f t="shared" si="17"/>
        <v>106.97096774193548</v>
      </c>
      <c r="L298" s="112"/>
    </row>
    <row r="299" spans="1:12">
      <c r="A299" s="101"/>
      <c r="B299" s="101"/>
      <c r="C299" s="101"/>
      <c r="D299" s="104">
        <v>3221</v>
      </c>
      <c r="E299" s="85" t="s">
        <v>1267</v>
      </c>
      <c r="F299" s="67">
        <f>'Posebni dio izvršenja'!E151+'Posebni dio izvršenja'!E473</f>
        <v>2412.1999999999998</v>
      </c>
      <c r="G299" s="67">
        <f>'Posebni dio izvršenja'!F151+'Posebni dio izvršenja'!F473</f>
        <v>5500</v>
      </c>
      <c r="H299" s="67">
        <f>'Posebni dio izvršenja'!G151+'Posebni dio izvršenja'!G473</f>
        <v>100</v>
      </c>
      <c r="I299" s="67">
        <f>'Posebni dio izvršenja'!H151+'Posebni dio izvršenja'!H473</f>
        <v>25</v>
      </c>
      <c r="J299" s="105">
        <f t="shared" si="18"/>
        <v>1.8181818181818181</v>
      </c>
      <c r="K299" s="105">
        <f t="shared" si="17"/>
        <v>25</v>
      </c>
      <c r="L299" s="112"/>
    </row>
    <row r="300" spans="1:12">
      <c r="A300" s="101"/>
      <c r="B300" s="101"/>
      <c r="C300" s="101"/>
      <c r="D300" s="104">
        <v>3222</v>
      </c>
      <c r="E300" s="85" t="s">
        <v>1268</v>
      </c>
      <c r="F300" s="67">
        <f>'Posebni dio izvršenja'!E474+'Posebni dio izvršenja'!E152</f>
        <v>0</v>
      </c>
      <c r="G300" s="67">
        <f>'Posebni dio izvršenja'!F474+'Posebni dio izvršenja'!F152</f>
        <v>1000</v>
      </c>
      <c r="H300" s="67">
        <f>'Posebni dio izvršenja'!G474+'Posebni dio izvršenja'!G152</f>
        <v>2000</v>
      </c>
      <c r="I300" s="67">
        <f>'Posebni dio izvršenja'!H474+'Posebni dio izvršenja'!H152</f>
        <v>1464</v>
      </c>
      <c r="J300" s="105">
        <f t="shared" si="18"/>
        <v>200</v>
      </c>
      <c r="K300" s="105">
        <f t="shared" si="17"/>
        <v>73.2</v>
      </c>
      <c r="L300" s="112"/>
    </row>
    <row r="301" spans="1:12">
      <c r="A301" s="101"/>
      <c r="B301" s="101"/>
      <c r="C301" s="101"/>
      <c r="D301" s="104">
        <v>3223</v>
      </c>
      <c r="E301" s="85" t="s">
        <v>1269</v>
      </c>
      <c r="F301" s="67">
        <f>'Posebni dio izvršenja'!E153+'Posebni dio izvršenja'!E475</f>
        <v>8075.49</v>
      </c>
      <c r="G301" s="67">
        <f>'Posebni dio izvršenja'!F153+'Posebni dio izvršenja'!F475</f>
        <v>0</v>
      </c>
      <c r="H301" s="67">
        <f>'Posebni dio izvršenja'!G153+'Posebni dio izvršenja'!G475</f>
        <v>0</v>
      </c>
      <c r="I301" s="67">
        <f>'Posebni dio izvršenja'!H153+'Posebni dio izvršenja'!H475</f>
        <v>127.59</v>
      </c>
      <c r="J301" s="105" t="e">
        <f t="shared" si="18"/>
        <v>#DIV/0!</v>
      </c>
      <c r="K301" s="105" t="e">
        <f t="shared" si="17"/>
        <v>#DIV/0!</v>
      </c>
      <c r="L301" s="112"/>
    </row>
    <row r="302" spans="1:12">
      <c r="A302" s="101"/>
      <c r="B302" s="101"/>
      <c r="C302" s="101"/>
      <c r="D302" s="104">
        <v>3224</v>
      </c>
      <c r="E302" s="85" t="s">
        <v>1411</v>
      </c>
      <c r="F302" s="67">
        <f>'Posebni dio izvršenja'!E154+'Posebni dio izvršenja'!E476</f>
        <v>3319.33</v>
      </c>
      <c r="G302" s="67">
        <f>'Posebni dio izvršenja'!F154+'Posebni dio izvršenja'!F476</f>
        <v>10000</v>
      </c>
      <c r="H302" s="67">
        <f>'Posebni dio izvršenja'!G154+'Posebni dio izvršenja'!G476</f>
        <v>1000</v>
      </c>
      <c r="I302" s="67">
        <f>'Posebni dio izvršenja'!H154+'Posebni dio izvršenja'!H476</f>
        <v>1699.51</v>
      </c>
      <c r="J302" s="105">
        <f t="shared" si="18"/>
        <v>10</v>
      </c>
      <c r="K302" s="105">
        <f t="shared" si="17"/>
        <v>169.95100000000002</v>
      </c>
      <c r="L302" s="112"/>
    </row>
    <row r="303" spans="1:12" s="110" customFormat="1">
      <c r="A303" s="101"/>
      <c r="B303" s="101"/>
      <c r="C303" s="101">
        <v>323</v>
      </c>
      <c r="D303" s="104"/>
      <c r="E303" s="101" t="s">
        <v>1340</v>
      </c>
      <c r="F303" s="102">
        <f>SUM(F304:F313)</f>
        <v>132943.19</v>
      </c>
      <c r="G303" s="67">
        <f>SUM(G304:G313)</f>
        <v>39750</v>
      </c>
      <c r="H303" s="67">
        <f>SUM(H304:H313)</f>
        <v>85963</v>
      </c>
      <c r="I303" s="102">
        <f>SUM(I304:I313)</f>
        <v>95959.22</v>
      </c>
      <c r="J303" s="103">
        <f t="shared" si="18"/>
        <v>216.25911949685536</v>
      </c>
      <c r="K303" s="103">
        <f t="shared" si="17"/>
        <v>111.62851459348791</v>
      </c>
      <c r="L303" s="112"/>
    </row>
    <row r="304" spans="1:12">
      <c r="A304" s="101"/>
      <c r="B304" s="101"/>
      <c r="C304" s="101"/>
      <c r="D304" s="104">
        <v>3231</v>
      </c>
      <c r="E304" s="85" t="s">
        <v>1272</v>
      </c>
      <c r="F304" s="67">
        <f>'Posebni dio izvršenja'!E155+'Posebni dio izvršenja'!E477</f>
        <v>20504.939999999999</v>
      </c>
      <c r="G304" s="67">
        <f>'Posebni dio izvršenja'!F155+'Posebni dio izvršenja'!F477</f>
        <v>8050</v>
      </c>
      <c r="H304" s="67">
        <f>'Posebni dio izvršenja'!G155+'Posebni dio izvršenja'!G477</f>
        <v>50</v>
      </c>
      <c r="I304" s="67">
        <f>'Posebni dio izvršenja'!H155+'Posebni dio izvršenja'!H477</f>
        <v>0</v>
      </c>
      <c r="J304" s="105">
        <f t="shared" si="18"/>
        <v>0.6211180124223602</v>
      </c>
      <c r="K304" s="105">
        <f t="shared" si="17"/>
        <v>0</v>
      </c>
      <c r="L304" s="112"/>
    </row>
    <row r="305" spans="1:12">
      <c r="A305" s="101"/>
      <c r="B305" s="101"/>
      <c r="C305" s="101"/>
      <c r="D305" s="104">
        <v>3232</v>
      </c>
      <c r="E305" s="85" t="s">
        <v>1273</v>
      </c>
      <c r="F305" s="67">
        <f>'Posebni dio izvršenja'!E156+'Posebni dio izvršenja'!E478</f>
        <v>43891.18</v>
      </c>
      <c r="G305" s="67">
        <f>'Posebni dio izvršenja'!F156+'Posebni dio izvršenja'!F478</f>
        <v>0</v>
      </c>
      <c r="H305" s="67">
        <f>'Posebni dio izvršenja'!G156+'Posebni dio izvršenja'!G478</f>
        <v>1000</v>
      </c>
      <c r="I305" s="67">
        <f>'Posebni dio izvršenja'!H156+'Posebni dio izvršenja'!H478</f>
        <v>701.7</v>
      </c>
      <c r="J305" s="105" t="e">
        <f t="shared" si="18"/>
        <v>#DIV/0!</v>
      </c>
      <c r="K305" s="105">
        <f t="shared" si="17"/>
        <v>70.17</v>
      </c>
      <c r="L305" s="112"/>
    </row>
    <row r="306" spans="1:12">
      <c r="A306" s="101"/>
      <c r="B306" s="101"/>
      <c r="C306" s="101"/>
      <c r="D306" s="104">
        <v>3233</v>
      </c>
      <c r="E306" s="85" t="s">
        <v>1274</v>
      </c>
      <c r="F306" s="67">
        <f>'Posebni dio izvršenja'!E157+'Posebni dio izvršenja'!E479</f>
        <v>7081.57</v>
      </c>
      <c r="G306" s="67">
        <f>'Posebni dio izvršenja'!F157+'Posebni dio izvršenja'!F479</f>
        <v>3000</v>
      </c>
      <c r="H306" s="67">
        <f>'Posebni dio izvršenja'!G157+'Posebni dio izvršenja'!G479</f>
        <v>2103</v>
      </c>
      <c r="I306" s="67">
        <f>'Posebni dio izvršenja'!H157+'Posebni dio izvršenja'!H479</f>
        <v>103.13</v>
      </c>
      <c r="J306" s="105">
        <f t="shared" si="18"/>
        <v>70.099999999999994</v>
      </c>
      <c r="K306" s="105">
        <f t="shared" si="17"/>
        <v>4.9039467427484542</v>
      </c>
      <c r="L306" s="112"/>
    </row>
    <row r="307" spans="1:12">
      <c r="A307" s="101"/>
      <c r="B307" s="101"/>
      <c r="C307" s="101"/>
      <c r="D307" s="104">
        <v>3234</v>
      </c>
      <c r="E307" s="85" t="s">
        <v>1275</v>
      </c>
      <c r="F307" s="67">
        <f>'Posebni dio izvršenja'!E158</f>
        <v>0</v>
      </c>
      <c r="G307" s="67">
        <f>'Posebni dio izvršenja'!F158</f>
        <v>0</v>
      </c>
      <c r="H307" s="67">
        <f>'Posebni dio izvršenja'!G158</f>
        <v>0</v>
      </c>
      <c r="I307" s="67">
        <f>'Posebni dio izvršenja'!H158</f>
        <v>0</v>
      </c>
      <c r="J307" s="105" t="e">
        <f t="shared" si="18"/>
        <v>#DIV/0!</v>
      </c>
      <c r="K307" s="105" t="e">
        <f t="shared" si="17"/>
        <v>#DIV/0!</v>
      </c>
      <c r="L307" s="112"/>
    </row>
    <row r="308" spans="1:12">
      <c r="A308" s="101"/>
      <c r="B308" s="101"/>
      <c r="C308" s="101"/>
      <c r="D308" s="104">
        <v>3234</v>
      </c>
      <c r="E308" s="85" t="s">
        <v>1275</v>
      </c>
      <c r="F308" s="67">
        <f>'Posebni dio izvršenja'!E480</f>
        <v>1877.87</v>
      </c>
      <c r="G308" s="67">
        <f>'Posebni dio izvršenja'!F480</f>
        <v>4000</v>
      </c>
      <c r="H308" s="67">
        <f>'Posebni dio izvršenja'!G480</f>
        <v>0</v>
      </c>
      <c r="I308" s="67">
        <f>'Posebni dio izvršenja'!H480</f>
        <v>0</v>
      </c>
      <c r="J308" s="105">
        <f t="shared" si="18"/>
        <v>0</v>
      </c>
      <c r="K308" s="105" t="e">
        <f t="shared" si="17"/>
        <v>#DIV/0!</v>
      </c>
      <c r="L308" s="112"/>
    </row>
    <row r="309" spans="1:12">
      <c r="A309" s="101"/>
      <c r="B309" s="101"/>
      <c r="C309" s="101"/>
      <c r="D309" s="104">
        <v>3235</v>
      </c>
      <c r="E309" s="85" t="s">
        <v>1276</v>
      </c>
      <c r="F309" s="67">
        <f>'Posebni dio izvršenja'!E159+'Posebni dio izvršenja'!E481</f>
        <v>45388.82</v>
      </c>
      <c r="G309" s="67">
        <f>'Posebni dio izvršenja'!F159+'Posebni dio izvršenja'!F481</f>
        <v>700</v>
      </c>
      <c r="H309" s="67">
        <f>'Posebni dio izvršenja'!G159+'Posebni dio izvršenja'!G481</f>
        <v>4810</v>
      </c>
      <c r="I309" s="67">
        <f>'Posebni dio izvršenja'!H159+'Posebni dio izvršenja'!H481</f>
        <v>3810.22</v>
      </c>
      <c r="J309" s="105">
        <f t="shared" si="18"/>
        <v>687.14285714285711</v>
      </c>
      <c r="K309" s="105">
        <f t="shared" si="17"/>
        <v>79.214553014553019</v>
      </c>
      <c r="L309" s="112"/>
    </row>
    <row r="310" spans="1:12">
      <c r="A310" s="101"/>
      <c r="B310" s="101"/>
      <c r="C310" s="101"/>
      <c r="D310" s="104">
        <v>3236</v>
      </c>
      <c r="E310" s="85" t="s">
        <v>1277</v>
      </c>
      <c r="F310" s="67">
        <f>'Posebni dio izvršenja'!E482</f>
        <v>0</v>
      </c>
      <c r="G310" s="67">
        <f>'Posebni dio izvršenja'!F482</f>
        <v>0</v>
      </c>
      <c r="H310" s="67">
        <f>'Posebni dio izvršenja'!G482</f>
        <v>0</v>
      </c>
      <c r="I310" s="67">
        <f>'Posebni dio izvršenja'!H482</f>
        <v>0</v>
      </c>
      <c r="J310" s="105" t="e">
        <f t="shared" si="18"/>
        <v>#DIV/0!</v>
      </c>
      <c r="K310" s="105" t="e">
        <f t="shared" si="17"/>
        <v>#DIV/0!</v>
      </c>
      <c r="L310" s="112"/>
    </row>
    <row r="311" spans="1:12">
      <c r="A311" s="101"/>
      <c r="B311" s="101"/>
      <c r="C311" s="101"/>
      <c r="D311" s="104">
        <v>3237</v>
      </c>
      <c r="E311" s="85" t="s">
        <v>1278</v>
      </c>
      <c r="F311" s="67">
        <f>'Posebni dio izvršenja'!E160+'Posebni dio izvršenja'!E483</f>
        <v>12590.5</v>
      </c>
      <c r="G311" s="67">
        <f>'Posebni dio izvršenja'!F160+'Posebni dio izvršenja'!F483</f>
        <v>8000</v>
      </c>
      <c r="H311" s="67">
        <f>'Posebni dio izvršenja'!G160+'Posebni dio izvršenja'!G483</f>
        <v>44000</v>
      </c>
      <c r="I311" s="67">
        <f>'Posebni dio izvršenja'!H160+'Posebni dio izvršenja'!H483</f>
        <v>61861.53</v>
      </c>
      <c r="J311" s="105">
        <f t="shared" si="18"/>
        <v>550</v>
      </c>
      <c r="K311" s="105">
        <f t="shared" si="17"/>
        <v>140.59438636363637</v>
      </c>
      <c r="L311" s="112"/>
    </row>
    <row r="312" spans="1:12">
      <c r="A312" s="101"/>
      <c r="B312" s="101"/>
      <c r="C312" s="101"/>
      <c r="D312" s="104">
        <v>3238</v>
      </c>
      <c r="E312" s="85" t="s">
        <v>1279</v>
      </c>
      <c r="F312" s="67">
        <f>'Posebni dio izvršenja'!E484+'Posebni dio izvršenja'!E161</f>
        <v>1271.2</v>
      </c>
      <c r="G312" s="67">
        <f>'Posebni dio izvršenja'!F484+'Posebni dio izvršenja'!F161</f>
        <v>2000</v>
      </c>
      <c r="H312" s="67">
        <f>'Posebni dio izvršenja'!G484+'Posebni dio izvršenja'!G161</f>
        <v>30000</v>
      </c>
      <c r="I312" s="67">
        <f>'Posebni dio izvršenja'!H484+'Posebni dio izvršenja'!H161</f>
        <v>29437.49</v>
      </c>
      <c r="J312" s="105">
        <f t="shared" si="18"/>
        <v>1500</v>
      </c>
      <c r="K312" s="105">
        <f t="shared" si="17"/>
        <v>98.124966666666666</v>
      </c>
      <c r="L312" s="112"/>
    </row>
    <row r="313" spans="1:12">
      <c r="A313" s="101"/>
      <c r="B313" s="101"/>
      <c r="C313" s="101"/>
      <c r="D313" s="104">
        <v>3239</v>
      </c>
      <c r="E313" s="85" t="s">
        <v>1280</v>
      </c>
      <c r="F313" s="67">
        <f>'Posebni dio izvršenja'!E162+'Posebni dio izvršenja'!E485</f>
        <v>337.11</v>
      </c>
      <c r="G313" s="67">
        <f>'Posebni dio izvršenja'!F162+'Posebni dio izvršenja'!F485</f>
        <v>14000</v>
      </c>
      <c r="H313" s="67">
        <f>'Posebni dio izvršenja'!G162+'Posebni dio izvršenja'!G485</f>
        <v>4000</v>
      </c>
      <c r="I313" s="67">
        <f>'Posebni dio izvršenja'!H162+'Posebni dio izvršenja'!H485</f>
        <v>45.15</v>
      </c>
      <c r="J313" s="105">
        <f t="shared" si="18"/>
        <v>28.571428571428569</v>
      </c>
      <c r="K313" s="105">
        <f t="shared" si="17"/>
        <v>1.1287499999999999</v>
      </c>
      <c r="L313" s="112"/>
    </row>
    <row r="314" spans="1:12" s="110" customFormat="1">
      <c r="A314" s="101"/>
      <c r="B314" s="101"/>
      <c r="C314" s="101">
        <v>324</v>
      </c>
      <c r="D314" s="104"/>
      <c r="E314" s="101" t="s">
        <v>1605</v>
      </c>
      <c r="F314" s="102">
        <f>F315</f>
        <v>0</v>
      </c>
      <c r="G314" s="67">
        <f>G315</f>
        <v>2000</v>
      </c>
      <c r="H314" s="67">
        <f>H315</f>
        <v>0</v>
      </c>
      <c r="I314" s="102">
        <f>I315</f>
        <v>2479.1799999999998</v>
      </c>
      <c r="J314" s="103">
        <f t="shared" si="18"/>
        <v>0</v>
      </c>
      <c r="K314" s="103" t="e">
        <f t="shared" si="17"/>
        <v>#DIV/0!</v>
      </c>
      <c r="L314" s="113"/>
    </row>
    <row r="315" spans="1:12">
      <c r="A315" s="101"/>
      <c r="B315" s="101"/>
      <c r="C315" s="101"/>
      <c r="D315" s="104">
        <v>3241</v>
      </c>
      <c r="E315" s="85" t="s">
        <v>1348</v>
      </c>
      <c r="F315" s="67">
        <f>'Posebni dio izvršenja'!E486</f>
        <v>0</v>
      </c>
      <c r="G315" s="67">
        <f>'Posebni dio izvršenja'!F486</f>
        <v>2000</v>
      </c>
      <c r="H315" s="67">
        <f>'Posebni dio izvršenja'!G486</f>
        <v>0</v>
      </c>
      <c r="I315" s="67">
        <f>'Posebni dio izvršenja'!H486</f>
        <v>2479.1799999999998</v>
      </c>
      <c r="J315" s="105">
        <f t="shared" si="18"/>
        <v>0</v>
      </c>
      <c r="K315" s="105" t="e">
        <f t="shared" si="17"/>
        <v>#DIV/0!</v>
      </c>
      <c r="L315" s="112"/>
    </row>
    <row r="316" spans="1:12">
      <c r="A316" s="101"/>
      <c r="B316" s="101"/>
      <c r="C316" s="101">
        <v>329</v>
      </c>
      <c r="D316" s="104"/>
      <c r="E316" s="101" t="s">
        <v>1285</v>
      </c>
      <c r="F316" s="102">
        <f>SUM(F317:F322)</f>
        <v>17030.210000000003</v>
      </c>
      <c r="G316" s="67">
        <f>SUM(G317:G322)</f>
        <v>2000</v>
      </c>
      <c r="H316" s="67">
        <f>SUM(H317:H322)</f>
        <v>5561</v>
      </c>
      <c r="I316" s="102">
        <f>SUM(I317:I322)</f>
        <v>6068.1900000000005</v>
      </c>
      <c r="J316" s="103">
        <f t="shared" si="18"/>
        <v>278.05</v>
      </c>
      <c r="K316" s="103">
        <f t="shared" si="17"/>
        <v>109.12048192771084</v>
      </c>
      <c r="L316" s="112"/>
    </row>
    <row r="317" spans="1:12">
      <c r="A317" s="101"/>
      <c r="B317" s="101"/>
      <c r="C317" s="101"/>
      <c r="D317" s="104">
        <v>3292</v>
      </c>
      <c r="E317" s="85" t="s">
        <v>1593</v>
      </c>
      <c r="F317" s="67">
        <f>'Posebni dio izvršenja'!E487+'Posebni dio izvršenja'!E163</f>
        <v>0</v>
      </c>
      <c r="G317" s="67">
        <f>'Posebni dio izvršenja'!F487+'Posebni dio izvršenja'!F163</f>
        <v>2000</v>
      </c>
      <c r="H317" s="67">
        <f>'Posebni dio izvršenja'!G487+'Posebni dio izvršenja'!G163</f>
        <v>211</v>
      </c>
      <c r="I317" s="67">
        <f>'Posebni dio izvršenja'!H487+'Posebni dio izvršenja'!H163</f>
        <v>331.27</v>
      </c>
      <c r="J317" s="105">
        <f t="shared" si="18"/>
        <v>10.549999999999999</v>
      </c>
      <c r="K317" s="105">
        <f t="shared" si="17"/>
        <v>156.99999999999997</v>
      </c>
      <c r="L317" s="112"/>
    </row>
    <row r="318" spans="1:12">
      <c r="A318" s="101"/>
      <c r="B318" s="101"/>
      <c r="C318" s="101"/>
      <c r="D318" s="104">
        <v>3293</v>
      </c>
      <c r="E318" s="85" t="s">
        <v>1297</v>
      </c>
      <c r="F318" s="67">
        <f>'Posebni dio izvršenja'!E164+'Posebni dio izvršenja'!E488</f>
        <v>5745.87</v>
      </c>
      <c r="G318" s="67">
        <f>'Posebni dio izvršenja'!F164+'Posebni dio izvršenja'!F488</f>
        <v>0</v>
      </c>
      <c r="H318" s="67">
        <f>'Posebni dio izvršenja'!G164+'Posebni dio izvršenja'!G488</f>
        <v>5350</v>
      </c>
      <c r="I318" s="67">
        <f>'Posebni dio izvršenja'!H164+'Posebni dio izvršenja'!H488</f>
        <v>5736.92</v>
      </c>
      <c r="J318" s="105" t="e">
        <f t="shared" si="18"/>
        <v>#DIV/0!</v>
      </c>
      <c r="K318" s="105">
        <f t="shared" si="17"/>
        <v>107.23214953271028</v>
      </c>
      <c r="L318" s="112"/>
    </row>
    <row r="319" spans="1:12">
      <c r="A319" s="101"/>
      <c r="B319" s="101"/>
      <c r="C319" s="101"/>
      <c r="D319" s="104">
        <v>3294</v>
      </c>
      <c r="E319" s="85" t="s">
        <v>1283</v>
      </c>
      <c r="F319" s="67">
        <f>'Posebni dio izvršenja'!E489</f>
        <v>10935.94</v>
      </c>
      <c r="G319" s="67">
        <f>'Posebni dio izvršenja'!F489</f>
        <v>0</v>
      </c>
      <c r="H319" s="67">
        <f>'Posebni dio izvršenja'!G489</f>
        <v>0</v>
      </c>
      <c r="I319" s="67">
        <f>'Posebni dio izvršenja'!H489</f>
        <v>0</v>
      </c>
      <c r="J319" s="105" t="e">
        <f t="shared" si="18"/>
        <v>#DIV/0!</v>
      </c>
      <c r="K319" s="105" t="e">
        <f t="shared" si="17"/>
        <v>#DIV/0!</v>
      </c>
      <c r="L319" s="112"/>
    </row>
    <row r="320" spans="1:12">
      <c r="A320" s="101"/>
      <c r="B320" s="101"/>
      <c r="C320" s="101"/>
      <c r="D320" s="104">
        <v>3295</v>
      </c>
      <c r="E320" s="85" t="s">
        <v>1284</v>
      </c>
      <c r="F320" s="67">
        <f>'Posebni dio izvršenja'!E165+'Posebni dio izvršenja'!E490</f>
        <v>331.81</v>
      </c>
      <c r="G320" s="67">
        <f>'Posebni dio izvršenja'!F165+'Posebni dio izvršenja'!F490</f>
        <v>0</v>
      </c>
      <c r="H320" s="67">
        <f>'Posebni dio izvršenja'!G165+'Posebni dio izvršenja'!G490</f>
        <v>0</v>
      </c>
      <c r="I320" s="67">
        <f>'Posebni dio izvršenja'!H165+'Posebni dio izvršenja'!H490</f>
        <v>0</v>
      </c>
      <c r="J320" s="105" t="e">
        <f t="shared" si="18"/>
        <v>#DIV/0!</v>
      </c>
      <c r="K320" s="105" t="e">
        <f t="shared" si="17"/>
        <v>#DIV/0!</v>
      </c>
      <c r="L320" s="112"/>
    </row>
    <row r="321" spans="1:12">
      <c r="A321" s="101"/>
      <c r="B321" s="101"/>
      <c r="C321" s="101"/>
      <c r="D321" s="104">
        <v>3296</v>
      </c>
      <c r="E321" s="85" t="s">
        <v>1422</v>
      </c>
      <c r="F321" s="67">
        <f>'Posebni dio izvršenja'!E491</f>
        <v>0</v>
      </c>
      <c r="G321" s="67">
        <f>'Posebni dio izvršenja'!F491</f>
        <v>0</v>
      </c>
      <c r="H321" s="67">
        <f>'Posebni dio izvršenja'!G491</f>
        <v>0</v>
      </c>
      <c r="I321" s="67">
        <f>'Posebni dio izvršenja'!H491</f>
        <v>0</v>
      </c>
      <c r="J321" s="105" t="e">
        <f t="shared" si="18"/>
        <v>#DIV/0!</v>
      </c>
      <c r="K321" s="105" t="e">
        <f t="shared" si="17"/>
        <v>#DIV/0!</v>
      </c>
      <c r="L321" s="112"/>
    </row>
    <row r="322" spans="1:12">
      <c r="A322" s="101"/>
      <c r="B322" s="101"/>
      <c r="C322" s="101"/>
      <c r="D322" s="104">
        <v>3299</v>
      </c>
      <c r="E322" s="85" t="s">
        <v>1285</v>
      </c>
      <c r="F322" s="67">
        <f>'Posebni dio izvršenja'!E492</f>
        <v>16.59</v>
      </c>
      <c r="G322" s="67">
        <f>'Posebni dio izvršenja'!F492</f>
        <v>0</v>
      </c>
      <c r="H322" s="67">
        <f>'Posebni dio izvršenja'!G492</f>
        <v>0</v>
      </c>
      <c r="I322" s="67">
        <f>'Posebni dio izvršenja'!H492</f>
        <v>0</v>
      </c>
      <c r="J322" s="105" t="e">
        <f t="shared" si="18"/>
        <v>#DIV/0!</v>
      </c>
      <c r="K322" s="105" t="e">
        <f t="shared" si="17"/>
        <v>#DIV/0!</v>
      </c>
      <c r="L322" s="112"/>
    </row>
    <row r="323" spans="1:12">
      <c r="A323" s="101"/>
      <c r="B323" s="101">
        <v>34</v>
      </c>
      <c r="C323" s="101"/>
      <c r="D323" s="104"/>
      <c r="E323" s="101" t="s">
        <v>1341</v>
      </c>
      <c r="F323" s="102">
        <f>F324</f>
        <v>0</v>
      </c>
      <c r="G323" s="102">
        <f>G324</f>
        <v>0</v>
      </c>
      <c r="H323" s="102">
        <f>H324</f>
        <v>0</v>
      </c>
      <c r="I323" s="102">
        <f>I324</f>
        <v>0</v>
      </c>
      <c r="J323" s="103" t="e">
        <f t="shared" si="18"/>
        <v>#DIV/0!</v>
      </c>
      <c r="K323" s="103" t="e">
        <f t="shared" si="17"/>
        <v>#DIV/0!</v>
      </c>
      <c r="L323" s="112"/>
    </row>
    <row r="324" spans="1:12">
      <c r="A324" s="101"/>
      <c r="B324" s="101"/>
      <c r="C324" s="101">
        <v>343</v>
      </c>
      <c r="D324" s="104"/>
      <c r="E324" s="101" t="s">
        <v>1342</v>
      </c>
      <c r="F324" s="102">
        <f>F326+F325+F327</f>
        <v>0</v>
      </c>
      <c r="G324" s="67">
        <f>G326+G325+G327</f>
        <v>0</v>
      </c>
      <c r="H324" s="67">
        <f>H326+H325+H327</f>
        <v>0</v>
      </c>
      <c r="I324" s="102">
        <f>I326+I325+I327</f>
        <v>0</v>
      </c>
      <c r="J324" s="103" t="e">
        <f t="shared" si="18"/>
        <v>#DIV/0!</v>
      </c>
      <c r="K324" s="103" t="e">
        <f t="shared" ref="K324:K387" si="20">I324/H324*100</f>
        <v>#DIV/0!</v>
      </c>
      <c r="L324" s="112"/>
    </row>
    <row r="325" spans="1:12">
      <c r="A325" s="101"/>
      <c r="B325" s="101"/>
      <c r="C325" s="101"/>
      <c r="D325" s="104">
        <v>3431</v>
      </c>
      <c r="E325" s="85" t="s">
        <v>1286</v>
      </c>
      <c r="F325" s="67">
        <f>'Posebni dio izvršenja'!E494</f>
        <v>0</v>
      </c>
      <c r="G325" s="67">
        <f>'Posebni dio izvršenja'!F494</f>
        <v>0</v>
      </c>
      <c r="H325" s="67">
        <f>'Posebni dio izvršenja'!G494</f>
        <v>0</v>
      </c>
      <c r="I325" s="67">
        <f>'Posebni dio izvršenja'!H494</f>
        <v>0</v>
      </c>
      <c r="J325" s="105" t="e">
        <f t="shared" si="18"/>
        <v>#DIV/0!</v>
      </c>
      <c r="K325" s="105" t="e">
        <f t="shared" si="20"/>
        <v>#DIV/0!</v>
      </c>
      <c r="L325" s="112"/>
    </row>
    <row r="326" spans="1:12" ht="26.4">
      <c r="A326" s="101"/>
      <c r="B326" s="101"/>
      <c r="C326" s="101"/>
      <c r="D326" s="104">
        <v>3432</v>
      </c>
      <c r="E326" s="107" t="s">
        <v>1298</v>
      </c>
      <c r="F326" s="67">
        <f>'Posebni dio izvršenja'!E167</f>
        <v>0</v>
      </c>
      <c r="G326" s="67">
        <f>'Posebni dio izvršenja'!F167</f>
        <v>0</v>
      </c>
      <c r="H326" s="67">
        <f>'Posebni dio izvršenja'!G167</f>
        <v>0</v>
      </c>
      <c r="I326" s="67">
        <f>'Posebni dio izvršenja'!H167</f>
        <v>0</v>
      </c>
      <c r="J326" s="105" t="e">
        <f t="shared" si="18"/>
        <v>#DIV/0!</v>
      </c>
      <c r="K326" s="105" t="e">
        <f t="shared" si="20"/>
        <v>#DIV/0!</v>
      </c>
      <c r="L326" s="112"/>
    </row>
    <row r="327" spans="1:12">
      <c r="A327" s="101"/>
      <c r="B327" s="101"/>
      <c r="C327" s="101"/>
      <c r="D327" s="104">
        <v>3433</v>
      </c>
      <c r="E327" s="107" t="s">
        <v>1406</v>
      </c>
      <c r="F327" s="67">
        <f>'Posebni dio izvršenja'!E496</f>
        <v>0</v>
      </c>
      <c r="G327" s="67">
        <f>'Posebni dio izvršenja'!F496</f>
        <v>0</v>
      </c>
      <c r="H327" s="67">
        <f>'Posebni dio izvršenja'!G496</f>
        <v>0</v>
      </c>
      <c r="I327" s="67">
        <f>'Posebni dio izvršenja'!H496</f>
        <v>0</v>
      </c>
      <c r="J327" s="105" t="e">
        <f t="shared" si="18"/>
        <v>#DIV/0!</v>
      </c>
      <c r="K327" s="105" t="e">
        <f t="shared" si="20"/>
        <v>#DIV/0!</v>
      </c>
      <c r="L327" s="112"/>
    </row>
    <row r="328" spans="1:12" s="110" customFormat="1">
      <c r="A328" s="101"/>
      <c r="B328" s="101">
        <v>35</v>
      </c>
      <c r="C328" s="101"/>
      <c r="D328" s="104"/>
      <c r="E328" s="111" t="s">
        <v>1549</v>
      </c>
      <c r="F328" s="102">
        <f t="shared" ref="F328:I329" si="21">F329</f>
        <v>0</v>
      </c>
      <c r="G328" s="102">
        <f t="shared" si="21"/>
        <v>0</v>
      </c>
      <c r="H328" s="102">
        <f t="shared" si="21"/>
        <v>0</v>
      </c>
      <c r="I328" s="102">
        <f t="shared" si="21"/>
        <v>113541.02</v>
      </c>
      <c r="J328" s="103" t="e">
        <f t="shared" si="18"/>
        <v>#DIV/0!</v>
      </c>
      <c r="K328" s="103" t="e">
        <f t="shared" si="20"/>
        <v>#DIV/0!</v>
      </c>
    </row>
    <row r="329" spans="1:12" s="110" customFormat="1" ht="39.6">
      <c r="A329" s="101"/>
      <c r="B329" s="101"/>
      <c r="C329" s="101">
        <v>353</v>
      </c>
      <c r="D329" s="104"/>
      <c r="E329" s="111" t="s">
        <v>1552</v>
      </c>
      <c r="F329" s="102">
        <f t="shared" si="21"/>
        <v>0</v>
      </c>
      <c r="G329" s="67">
        <f t="shared" si="21"/>
        <v>0</v>
      </c>
      <c r="H329" s="67">
        <f t="shared" si="21"/>
        <v>0</v>
      </c>
      <c r="I329" s="102">
        <f t="shared" si="21"/>
        <v>113541.02</v>
      </c>
      <c r="J329" s="103" t="e">
        <f t="shared" si="18"/>
        <v>#DIV/0!</v>
      </c>
      <c r="K329" s="103" t="e">
        <f t="shared" si="20"/>
        <v>#DIV/0!</v>
      </c>
    </row>
    <row r="330" spans="1:12" ht="15" customHeight="1">
      <c r="A330" s="101"/>
      <c r="B330" s="101"/>
      <c r="C330" s="101"/>
      <c r="D330" s="85">
        <v>3531</v>
      </c>
      <c r="E330" s="67" t="s">
        <v>1527</v>
      </c>
      <c r="F330" s="67">
        <f>'Posebni dio izvršenja'!E169</f>
        <v>0</v>
      </c>
      <c r="G330" s="67">
        <f>'Posebni dio izvršenja'!F169</f>
        <v>0</v>
      </c>
      <c r="H330" s="67">
        <f>'Posebni dio izvršenja'!G169</f>
        <v>0</v>
      </c>
      <c r="I330" s="67">
        <f>'Posebni dio izvršenja'!H169</f>
        <v>113541.02</v>
      </c>
      <c r="J330" s="105" t="e">
        <f t="shared" si="18"/>
        <v>#DIV/0!</v>
      </c>
      <c r="K330" s="105" t="e">
        <f t="shared" si="20"/>
        <v>#DIV/0!</v>
      </c>
    </row>
    <row r="331" spans="1:12" s="110" customFormat="1">
      <c r="A331" s="101"/>
      <c r="B331" s="101">
        <v>36</v>
      </c>
      <c r="C331" s="101"/>
      <c r="D331" s="104"/>
      <c r="E331" s="101" t="s">
        <v>1389</v>
      </c>
      <c r="F331" s="102">
        <f>F332+F334</f>
        <v>0</v>
      </c>
      <c r="G331" s="102">
        <f>G332+G334</f>
        <v>0</v>
      </c>
      <c r="H331" s="102">
        <f>H332+H334</f>
        <v>0</v>
      </c>
      <c r="I331" s="102">
        <f>I332+I334</f>
        <v>29015.22</v>
      </c>
      <c r="J331" s="103" t="e">
        <f t="shared" ref="J331:J395" si="22">H331/G331*100</f>
        <v>#DIV/0!</v>
      </c>
      <c r="K331" s="103" t="e">
        <f t="shared" si="20"/>
        <v>#DIV/0!</v>
      </c>
    </row>
    <row r="332" spans="1:12" s="110" customFormat="1">
      <c r="A332" s="101"/>
      <c r="B332" s="101"/>
      <c r="C332" s="101">
        <v>361</v>
      </c>
      <c r="D332" s="104"/>
      <c r="E332" s="101" t="s">
        <v>1551</v>
      </c>
      <c r="F332" s="102">
        <f>F333</f>
        <v>0</v>
      </c>
      <c r="G332" s="67">
        <f>G333</f>
        <v>0</v>
      </c>
      <c r="H332" s="67">
        <f>H333</f>
        <v>0</v>
      </c>
      <c r="I332" s="102">
        <f>I333</f>
        <v>29015.22</v>
      </c>
      <c r="J332" s="103" t="e">
        <f t="shared" si="22"/>
        <v>#DIV/0!</v>
      </c>
      <c r="K332" s="103" t="e">
        <f t="shared" si="20"/>
        <v>#DIV/0!</v>
      </c>
    </row>
    <row r="333" spans="1:12" ht="15" customHeight="1">
      <c r="A333" s="101"/>
      <c r="B333" s="101"/>
      <c r="C333" s="101"/>
      <c r="D333" s="85">
        <v>3611</v>
      </c>
      <c r="E333" s="67" t="s">
        <v>1588</v>
      </c>
      <c r="F333" s="67">
        <f>'Posebni dio izvršenja'!E171</f>
        <v>0</v>
      </c>
      <c r="G333" s="67">
        <f>'Posebni dio izvršenja'!F171</f>
        <v>0</v>
      </c>
      <c r="H333" s="67">
        <f>'Posebni dio izvršenja'!G171</f>
        <v>0</v>
      </c>
      <c r="I333" s="67">
        <f>'Posebni dio izvršenja'!H171</f>
        <v>29015.22</v>
      </c>
      <c r="J333" s="105" t="e">
        <f t="shared" si="22"/>
        <v>#DIV/0!</v>
      </c>
      <c r="K333" s="105" t="e">
        <f t="shared" si="20"/>
        <v>#DIV/0!</v>
      </c>
    </row>
    <row r="334" spans="1:12" ht="15" customHeight="1">
      <c r="A334" s="101"/>
      <c r="B334" s="101"/>
      <c r="C334" s="101">
        <v>369</v>
      </c>
      <c r="D334" s="85"/>
      <c r="E334" s="102" t="s">
        <v>1544</v>
      </c>
      <c r="F334" s="102">
        <f>F336+F337+F335</f>
        <v>0</v>
      </c>
      <c r="G334" s="67">
        <f>G336+G337+G335</f>
        <v>0</v>
      </c>
      <c r="H334" s="67">
        <f>H336+H337+H335</f>
        <v>0</v>
      </c>
      <c r="I334" s="102">
        <f>I336+I337+I335</f>
        <v>0</v>
      </c>
      <c r="J334" s="103" t="e">
        <f t="shared" si="22"/>
        <v>#DIV/0!</v>
      </c>
      <c r="K334" s="103" t="e">
        <f t="shared" si="20"/>
        <v>#DIV/0!</v>
      </c>
    </row>
    <row r="335" spans="1:12" ht="15" customHeight="1">
      <c r="A335" s="101"/>
      <c r="B335" s="101"/>
      <c r="C335" s="101"/>
      <c r="D335" s="85">
        <v>3691</v>
      </c>
      <c r="E335" s="67" t="s">
        <v>1594</v>
      </c>
      <c r="F335" s="67">
        <f>'Posebni dio izvršenja'!E498</f>
        <v>0</v>
      </c>
      <c r="G335" s="67">
        <f>'Posebni dio izvršenja'!F498</f>
        <v>0</v>
      </c>
      <c r="H335" s="67">
        <f>'Posebni dio izvršenja'!G498</f>
        <v>0</v>
      </c>
      <c r="I335" s="67">
        <f>'Posebni dio izvršenja'!H498</f>
        <v>0</v>
      </c>
      <c r="J335" s="105" t="e">
        <f t="shared" si="22"/>
        <v>#DIV/0!</v>
      </c>
      <c r="K335" s="105" t="e">
        <f t="shared" si="20"/>
        <v>#DIV/0!</v>
      </c>
    </row>
    <row r="336" spans="1:12" ht="15" customHeight="1">
      <c r="A336" s="101"/>
      <c r="B336" s="101"/>
      <c r="C336" s="101"/>
      <c r="D336" s="85">
        <v>3693</v>
      </c>
      <c r="E336" s="67" t="s">
        <v>1542</v>
      </c>
      <c r="F336" s="67">
        <f>'Posebni dio izvršenja'!E173</f>
        <v>0</v>
      </c>
      <c r="G336" s="67">
        <f>'Posebni dio izvršenja'!F173</f>
        <v>0</v>
      </c>
      <c r="H336" s="67">
        <f>'Posebni dio izvršenja'!G173</f>
        <v>0</v>
      </c>
      <c r="I336" s="67">
        <f>'Posebni dio izvršenja'!H173</f>
        <v>0</v>
      </c>
      <c r="J336" s="105" t="e">
        <f t="shared" si="22"/>
        <v>#DIV/0!</v>
      </c>
      <c r="K336" s="105" t="e">
        <f t="shared" si="20"/>
        <v>#DIV/0!</v>
      </c>
    </row>
    <row r="337" spans="1:12" ht="15" customHeight="1">
      <c r="A337" s="101"/>
      <c r="B337" s="101"/>
      <c r="C337" s="101"/>
      <c r="D337" s="85">
        <v>3694</v>
      </c>
      <c r="E337" s="67" t="s">
        <v>1543</v>
      </c>
      <c r="F337" s="67">
        <f>'Posebni dio izvršenja'!E174</f>
        <v>0</v>
      </c>
      <c r="G337" s="67">
        <f>'Posebni dio izvršenja'!F174</f>
        <v>0</v>
      </c>
      <c r="H337" s="67">
        <f>'Posebni dio izvršenja'!G174</f>
        <v>0</v>
      </c>
      <c r="I337" s="67">
        <f>'Posebni dio izvršenja'!H174</f>
        <v>0</v>
      </c>
      <c r="J337" s="105" t="e">
        <f t="shared" si="22"/>
        <v>#DIV/0!</v>
      </c>
      <c r="K337" s="105" t="e">
        <f t="shared" si="20"/>
        <v>#DIV/0!</v>
      </c>
    </row>
    <row r="338" spans="1:12">
      <c r="A338" s="101"/>
      <c r="B338" s="101">
        <v>38</v>
      </c>
      <c r="C338" s="101"/>
      <c r="D338" s="104"/>
      <c r="E338" s="101" t="s">
        <v>1350</v>
      </c>
      <c r="F338" s="102">
        <f t="shared" ref="F338:I339" si="23">F339</f>
        <v>0</v>
      </c>
      <c r="G338" s="102">
        <f t="shared" si="23"/>
        <v>0</v>
      </c>
      <c r="H338" s="102">
        <f t="shared" si="23"/>
        <v>0</v>
      </c>
      <c r="I338" s="102">
        <f t="shared" si="23"/>
        <v>11519.35</v>
      </c>
      <c r="J338" s="103" t="e">
        <f t="shared" si="22"/>
        <v>#DIV/0!</v>
      </c>
      <c r="K338" s="103" t="e">
        <f t="shared" si="20"/>
        <v>#DIV/0!</v>
      </c>
    </row>
    <row r="339" spans="1:12">
      <c r="A339" s="101"/>
      <c r="B339" s="101"/>
      <c r="C339" s="101">
        <v>381</v>
      </c>
      <c r="D339" s="104"/>
      <c r="E339" s="101" t="s">
        <v>1338</v>
      </c>
      <c r="F339" s="102">
        <f t="shared" si="23"/>
        <v>0</v>
      </c>
      <c r="G339" s="67">
        <f t="shared" si="23"/>
        <v>0</v>
      </c>
      <c r="H339" s="67">
        <f t="shared" si="23"/>
        <v>0</v>
      </c>
      <c r="I339" s="102">
        <f t="shared" si="23"/>
        <v>11519.35</v>
      </c>
      <c r="J339" s="103" t="e">
        <f t="shared" si="22"/>
        <v>#DIV/0!</v>
      </c>
      <c r="K339" s="103" t="e">
        <f t="shared" si="20"/>
        <v>#DIV/0!</v>
      </c>
    </row>
    <row r="340" spans="1:12">
      <c r="A340" s="101"/>
      <c r="B340" s="101"/>
      <c r="C340" s="101"/>
      <c r="D340" s="104">
        <v>3813</v>
      </c>
      <c r="E340" s="85" t="s">
        <v>1529</v>
      </c>
      <c r="F340" s="67">
        <f>'Posebni dio izvršenja'!E176</f>
        <v>0</v>
      </c>
      <c r="G340" s="67">
        <f>'Posebni dio izvršenja'!F176</f>
        <v>0</v>
      </c>
      <c r="H340" s="67">
        <f>'Posebni dio izvršenja'!G176</f>
        <v>0</v>
      </c>
      <c r="I340" s="67">
        <f>'Posebni dio izvršenja'!H176</f>
        <v>11519.35</v>
      </c>
      <c r="J340" s="105" t="e">
        <f t="shared" si="22"/>
        <v>#DIV/0!</v>
      </c>
      <c r="K340" s="105" t="e">
        <f t="shared" si="20"/>
        <v>#DIV/0!</v>
      </c>
    </row>
    <row r="341" spans="1:12">
      <c r="A341" s="101">
        <v>4</v>
      </c>
      <c r="B341" s="101"/>
      <c r="C341" s="101"/>
      <c r="D341" s="104"/>
      <c r="E341" s="101" t="s">
        <v>1343</v>
      </c>
      <c r="F341" s="102">
        <f>F346+F343</f>
        <v>131976.87</v>
      </c>
      <c r="G341" s="102">
        <f>G346+G343</f>
        <v>63000</v>
      </c>
      <c r="H341" s="102">
        <f>H346+H343</f>
        <v>77500</v>
      </c>
      <c r="I341" s="102">
        <f>I346+I343</f>
        <v>78283.31</v>
      </c>
      <c r="J341" s="103">
        <f t="shared" si="22"/>
        <v>123.01587301587303</v>
      </c>
      <c r="K341" s="103">
        <f t="shared" si="20"/>
        <v>101.01072258064517</v>
      </c>
      <c r="L341" s="112"/>
    </row>
    <row r="342" spans="1:12">
      <c r="A342" s="101"/>
      <c r="B342" s="101">
        <v>41</v>
      </c>
      <c r="C342" s="101"/>
      <c r="D342" s="104"/>
      <c r="E342" s="101" t="s">
        <v>1353</v>
      </c>
      <c r="F342" s="102">
        <f>F343</f>
        <v>69350.990000000005</v>
      </c>
      <c r="G342" s="102">
        <f>G343</f>
        <v>0</v>
      </c>
      <c r="H342" s="102">
        <f>H343</f>
        <v>500</v>
      </c>
      <c r="I342" s="102">
        <f>I343</f>
        <v>500</v>
      </c>
      <c r="J342" s="103" t="e">
        <f t="shared" si="22"/>
        <v>#DIV/0!</v>
      </c>
      <c r="K342" s="103">
        <f t="shared" si="20"/>
        <v>100</v>
      </c>
      <c r="L342" s="112"/>
    </row>
    <row r="343" spans="1:12">
      <c r="A343" s="101"/>
      <c r="B343" s="101"/>
      <c r="C343" s="101">
        <v>425</v>
      </c>
      <c r="D343" s="104"/>
      <c r="E343" s="101" t="s">
        <v>1606</v>
      </c>
      <c r="F343" s="102">
        <f>F344+F345</f>
        <v>69350.990000000005</v>
      </c>
      <c r="G343" s="67">
        <f>G344+G345</f>
        <v>0</v>
      </c>
      <c r="H343" s="67">
        <f>H344+H345</f>
        <v>500</v>
      </c>
      <c r="I343" s="102">
        <f>I344+I345</f>
        <v>500</v>
      </c>
      <c r="J343" s="103" t="e">
        <f t="shared" si="22"/>
        <v>#DIV/0!</v>
      </c>
      <c r="K343" s="103">
        <f t="shared" si="20"/>
        <v>100</v>
      </c>
      <c r="L343" s="112"/>
    </row>
    <row r="344" spans="1:12">
      <c r="A344" s="101"/>
      <c r="B344" s="101"/>
      <c r="C344" s="101"/>
      <c r="D344" s="104">
        <v>4123</v>
      </c>
      <c r="E344" s="85" t="s">
        <v>1308</v>
      </c>
      <c r="F344" s="67">
        <f>'Posebni dio izvršenja'!E501+'Posebni dio izvršenja'!E179</f>
        <v>2388.5</v>
      </c>
      <c r="G344" s="67">
        <f>'Posebni dio izvršenja'!F501+'Posebni dio izvršenja'!F179</f>
        <v>0</v>
      </c>
      <c r="H344" s="67">
        <f>'Posebni dio izvršenja'!G501+'Posebni dio izvršenja'!G179</f>
        <v>500</v>
      </c>
      <c r="I344" s="67">
        <f>'Posebni dio izvršenja'!H501+'Posebni dio izvršenja'!H179</f>
        <v>500</v>
      </c>
      <c r="J344" s="105" t="e">
        <f t="shared" si="22"/>
        <v>#DIV/0!</v>
      </c>
      <c r="K344" s="105">
        <f t="shared" si="20"/>
        <v>100</v>
      </c>
      <c r="L344" s="112"/>
    </row>
    <row r="345" spans="1:12">
      <c r="A345" s="101"/>
      <c r="B345" s="101"/>
      <c r="C345" s="101"/>
      <c r="D345" s="104">
        <v>4124</v>
      </c>
      <c r="E345" s="85" t="s">
        <v>1649</v>
      </c>
      <c r="F345" s="67">
        <f>'Posebni dio izvršenja'!E502</f>
        <v>66962.490000000005</v>
      </c>
      <c r="G345" s="67">
        <f>'Posebni dio izvršenja'!F502</f>
        <v>0</v>
      </c>
      <c r="H345" s="67">
        <f>'Posebni dio izvršenja'!G502</f>
        <v>0</v>
      </c>
      <c r="I345" s="67">
        <f>'Posebni dio izvršenja'!H502</f>
        <v>0</v>
      </c>
      <c r="J345" s="105"/>
      <c r="K345" s="105" t="e">
        <f t="shared" si="20"/>
        <v>#DIV/0!</v>
      </c>
      <c r="L345" s="112"/>
    </row>
    <row r="346" spans="1:12">
      <c r="A346" s="101"/>
      <c r="B346" s="101">
        <v>42</v>
      </c>
      <c r="C346" s="101"/>
      <c r="D346" s="104"/>
      <c r="E346" s="101" t="s">
        <v>1344</v>
      </c>
      <c r="F346" s="102">
        <f>F347+F356+F354</f>
        <v>62625.880000000005</v>
      </c>
      <c r="G346" s="102">
        <f t="shared" ref="G346:I346" si="24">G347+G356+G354</f>
        <v>63000</v>
      </c>
      <c r="H346" s="102">
        <f t="shared" si="24"/>
        <v>77000</v>
      </c>
      <c r="I346" s="102">
        <f t="shared" si="24"/>
        <v>77783.31</v>
      </c>
      <c r="J346" s="103">
        <f t="shared" si="22"/>
        <v>122.22222222222223</v>
      </c>
      <c r="K346" s="103">
        <f t="shared" si="20"/>
        <v>101.01728571428572</v>
      </c>
      <c r="L346" s="112"/>
    </row>
    <row r="347" spans="1:12">
      <c r="A347" s="101"/>
      <c r="B347" s="101"/>
      <c r="C347" s="101">
        <v>422</v>
      </c>
      <c r="D347" s="104"/>
      <c r="E347" s="101" t="s">
        <v>1345</v>
      </c>
      <c r="F347" s="102">
        <f>F348+F353+F352+F349+F350+F351</f>
        <v>62625.880000000005</v>
      </c>
      <c r="G347" s="67">
        <f>G348+G353+G352+G349+G350+G351</f>
        <v>33000</v>
      </c>
      <c r="H347" s="67">
        <f>H348+H353+H352+H349+H350+H351</f>
        <v>77000</v>
      </c>
      <c r="I347" s="102">
        <f>I348+I353+I352+I349+I350+I351</f>
        <v>77595.37</v>
      </c>
      <c r="J347" s="103">
        <f t="shared" si="22"/>
        <v>233.33333333333334</v>
      </c>
      <c r="K347" s="103">
        <f t="shared" si="20"/>
        <v>100.77320779220777</v>
      </c>
      <c r="L347" s="112"/>
    </row>
    <row r="348" spans="1:12">
      <c r="A348" s="101"/>
      <c r="B348" s="101"/>
      <c r="C348" s="101"/>
      <c r="D348" s="104">
        <v>4221</v>
      </c>
      <c r="E348" s="85" t="s">
        <v>1287</v>
      </c>
      <c r="F348" s="67">
        <f>'Posebni dio izvršenja'!E182+'Posebni dio izvršenja'!E504</f>
        <v>26933.75</v>
      </c>
      <c r="G348" s="67">
        <f>'Posebni dio izvršenja'!F182+'Posebni dio izvršenja'!F504</f>
        <v>13000</v>
      </c>
      <c r="H348" s="67">
        <f>'Posebni dio izvršenja'!G182+'Posebni dio izvršenja'!G504</f>
        <v>22900</v>
      </c>
      <c r="I348" s="67">
        <f>'Posebni dio izvršenja'!H182+'Posebni dio izvršenja'!H504</f>
        <v>16948.75</v>
      </c>
      <c r="J348" s="105">
        <f t="shared" si="22"/>
        <v>176.15384615384616</v>
      </c>
      <c r="K348" s="105">
        <f t="shared" si="20"/>
        <v>74.012008733624455</v>
      </c>
      <c r="L348" s="112"/>
    </row>
    <row r="349" spans="1:12">
      <c r="A349" s="101"/>
      <c r="B349" s="101"/>
      <c r="C349" s="101"/>
      <c r="D349" s="104">
        <v>4222</v>
      </c>
      <c r="E349" s="85" t="s">
        <v>1302</v>
      </c>
      <c r="F349" s="67">
        <f>'Posebni dio izvršenja'!E505</f>
        <v>0</v>
      </c>
      <c r="G349" s="67">
        <f>'Posebni dio izvršenja'!F505</f>
        <v>0</v>
      </c>
      <c r="H349" s="67">
        <f>'Posebni dio izvršenja'!G505</f>
        <v>0</v>
      </c>
      <c r="I349" s="67">
        <f>'Posebni dio izvršenja'!H505</f>
        <v>0</v>
      </c>
      <c r="J349" s="105" t="e">
        <f t="shared" si="22"/>
        <v>#DIV/0!</v>
      </c>
      <c r="K349" s="105" t="e">
        <f t="shared" si="20"/>
        <v>#DIV/0!</v>
      </c>
      <c r="L349" s="112"/>
    </row>
    <row r="350" spans="1:12">
      <c r="A350" s="101"/>
      <c r="B350" s="101"/>
      <c r="C350" s="101"/>
      <c r="D350" s="104">
        <v>4223</v>
      </c>
      <c r="E350" s="85" t="s">
        <v>1309</v>
      </c>
      <c r="F350" s="67">
        <f>'Posebni dio izvršenja'!E506</f>
        <v>0</v>
      </c>
      <c r="G350" s="67">
        <f>'Posebni dio izvršenja'!F506</f>
        <v>0</v>
      </c>
      <c r="H350" s="67">
        <f>'Posebni dio izvršenja'!G506</f>
        <v>0</v>
      </c>
      <c r="I350" s="67">
        <f>'Posebni dio izvršenja'!H506</f>
        <v>0</v>
      </c>
      <c r="J350" s="105" t="e">
        <f t="shared" si="22"/>
        <v>#DIV/0!</v>
      </c>
      <c r="K350" s="105" t="e">
        <f t="shared" si="20"/>
        <v>#DIV/0!</v>
      </c>
      <c r="L350" s="112"/>
    </row>
    <row r="351" spans="1:12">
      <c r="A351" s="101"/>
      <c r="B351" s="101"/>
      <c r="C351" s="101"/>
      <c r="D351" s="104">
        <v>4224</v>
      </c>
      <c r="E351" s="85" t="s">
        <v>1310</v>
      </c>
      <c r="F351" s="67">
        <f>'Posebni dio izvršenja'!E507+'Posebni dio izvršenja'!E183</f>
        <v>35313.130000000005</v>
      </c>
      <c r="G351" s="67">
        <f>'Posebni dio izvršenja'!F507+'Posebni dio izvršenja'!F183</f>
        <v>20000</v>
      </c>
      <c r="H351" s="67">
        <f>'Posebni dio izvršenja'!G507+'Posebni dio izvršenja'!G183</f>
        <v>54100</v>
      </c>
      <c r="I351" s="67">
        <f>'Posebni dio izvršenja'!H507+'Posebni dio izvršenja'!H183</f>
        <v>60234.5</v>
      </c>
      <c r="J351" s="105">
        <f t="shared" si="22"/>
        <v>270.5</v>
      </c>
      <c r="K351" s="105">
        <f t="shared" si="20"/>
        <v>111.33918669131238</v>
      </c>
      <c r="L351" s="112"/>
    </row>
    <row r="352" spans="1:12">
      <c r="A352" s="101"/>
      <c r="B352" s="101"/>
      <c r="C352" s="101"/>
      <c r="D352" s="104">
        <v>4225</v>
      </c>
      <c r="E352" s="85" t="s">
        <v>1311</v>
      </c>
      <c r="F352" s="67">
        <f>'Posebni dio izvršenja'!E508</f>
        <v>379</v>
      </c>
      <c r="G352" s="67">
        <f>'Posebni dio izvršenja'!F508</f>
        <v>0</v>
      </c>
      <c r="H352" s="67">
        <f>'Posebni dio izvršenja'!G508</f>
        <v>0</v>
      </c>
      <c r="I352" s="67">
        <f>'Posebni dio izvršenja'!H508</f>
        <v>412.12</v>
      </c>
      <c r="J352" s="105" t="e">
        <f t="shared" si="22"/>
        <v>#DIV/0!</v>
      </c>
      <c r="K352" s="105" t="e">
        <f t="shared" si="20"/>
        <v>#DIV/0!</v>
      </c>
      <c r="L352" s="112"/>
    </row>
    <row r="353" spans="1:12">
      <c r="A353" s="101"/>
      <c r="B353" s="101"/>
      <c r="C353" s="101"/>
      <c r="D353" s="104">
        <v>4227</v>
      </c>
      <c r="E353" s="85" t="s">
        <v>1288</v>
      </c>
      <c r="F353" s="67">
        <f>'Posebni dio izvršenja'!E181+'Posebni dio izvršenja'!E509</f>
        <v>0</v>
      </c>
      <c r="G353" s="67">
        <f>'Posebni dio izvršenja'!F181+'Posebni dio izvršenja'!F509</f>
        <v>0</v>
      </c>
      <c r="H353" s="67">
        <f>'Posebni dio izvršenja'!G181+'Posebni dio izvršenja'!G509</f>
        <v>0</v>
      </c>
      <c r="I353" s="67">
        <f>'Posebni dio izvršenja'!H181+'Posebni dio izvršenja'!H509</f>
        <v>0</v>
      </c>
      <c r="J353" s="105" t="e">
        <f t="shared" si="22"/>
        <v>#DIV/0!</v>
      </c>
      <c r="K353" s="105" t="e">
        <f t="shared" si="20"/>
        <v>#DIV/0!</v>
      </c>
      <c r="L353" s="112"/>
    </row>
    <row r="354" spans="1:12" s="110" customFormat="1">
      <c r="A354" s="101"/>
      <c r="B354" s="101"/>
      <c r="C354" s="101">
        <v>424</v>
      </c>
      <c r="D354" s="104"/>
      <c r="E354" s="101" t="s">
        <v>1347</v>
      </c>
      <c r="F354" s="102">
        <f>F355</f>
        <v>0</v>
      </c>
      <c r="G354" s="67">
        <f>G355</f>
        <v>0</v>
      </c>
      <c r="H354" s="67">
        <f>H355</f>
        <v>0</v>
      </c>
      <c r="I354" s="102">
        <f>I355</f>
        <v>187.94</v>
      </c>
      <c r="J354" s="103" t="e">
        <f t="shared" si="22"/>
        <v>#DIV/0!</v>
      </c>
      <c r="K354" s="103" t="e">
        <f t="shared" si="20"/>
        <v>#DIV/0!</v>
      </c>
      <c r="L354" s="113"/>
    </row>
    <row r="355" spans="1:12">
      <c r="A355" s="101"/>
      <c r="B355" s="101"/>
      <c r="C355" s="101"/>
      <c r="D355" s="104">
        <v>4241</v>
      </c>
      <c r="E355" s="85" t="s">
        <v>1303</v>
      </c>
      <c r="F355" s="67">
        <f>'Posebni dio izvršenja'!E510</f>
        <v>0</v>
      </c>
      <c r="G355" s="67">
        <f>'Posebni dio izvršenja'!F510</f>
        <v>0</v>
      </c>
      <c r="H355" s="67">
        <f>'Posebni dio izvršenja'!G510</f>
        <v>0</v>
      </c>
      <c r="I355" s="67">
        <f>'Posebni dio izvršenja'!H510</f>
        <v>187.94</v>
      </c>
      <c r="J355" s="105" t="e">
        <f t="shared" si="22"/>
        <v>#DIV/0!</v>
      </c>
      <c r="K355" s="105" t="e">
        <f t="shared" si="20"/>
        <v>#DIV/0!</v>
      </c>
      <c r="L355" s="112"/>
    </row>
    <row r="356" spans="1:12" s="110" customFormat="1">
      <c r="A356" s="101"/>
      <c r="B356" s="101"/>
      <c r="C356" s="101">
        <v>426</v>
      </c>
      <c r="D356" s="104"/>
      <c r="E356" s="101" t="s">
        <v>1346</v>
      </c>
      <c r="F356" s="102">
        <f>F357</f>
        <v>0</v>
      </c>
      <c r="G356" s="67">
        <f>G357</f>
        <v>30000</v>
      </c>
      <c r="H356" s="67">
        <f>H357</f>
        <v>0</v>
      </c>
      <c r="I356" s="102">
        <f>I357</f>
        <v>0</v>
      </c>
      <c r="J356" s="103">
        <f t="shared" si="22"/>
        <v>0</v>
      </c>
      <c r="K356" s="103" t="e">
        <f t="shared" si="20"/>
        <v>#DIV/0!</v>
      </c>
      <c r="L356" s="113"/>
    </row>
    <row r="357" spans="1:12">
      <c r="A357" s="101"/>
      <c r="B357" s="101"/>
      <c r="C357" s="101"/>
      <c r="D357" s="104">
        <v>4262</v>
      </c>
      <c r="E357" s="85" t="s">
        <v>1409</v>
      </c>
      <c r="F357" s="67">
        <f>'Posebni dio izvršenja'!E511+'Posebni dio izvršenja'!E184</f>
        <v>0</v>
      </c>
      <c r="G357" s="67">
        <f>'Posebni dio izvršenja'!F511+'Posebni dio izvršenja'!F184</f>
        <v>30000</v>
      </c>
      <c r="H357" s="67">
        <f>'Posebni dio izvršenja'!G511+'Posebni dio izvršenja'!G184</f>
        <v>0</v>
      </c>
      <c r="I357" s="67">
        <f>'Posebni dio izvršenja'!H511+'Posebni dio izvršenja'!H184</f>
        <v>0</v>
      </c>
      <c r="J357" s="105">
        <f t="shared" si="22"/>
        <v>0</v>
      </c>
      <c r="K357" s="105" t="e">
        <f t="shared" si="20"/>
        <v>#DIV/0!</v>
      </c>
      <c r="L357" s="112"/>
    </row>
    <row r="358" spans="1:12">
      <c r="A358" s="99"/>
      <c r="B358" s="99"/>
      <c r="C358" s="99"/>
      <c r="D358" s="115"/>
      <c r="E358" s="42" t="s">
        <v>174</v>
      </c>
      <c r="F358" s="71">
        <f>F359+F408</f>
        <v>179877.50999999998</v>
      </c>
      <c r="G358" s="71">
        <f>G359+G408</f>
        <v>28385</v>
      </c>
      <c r="H358" s="71">
        <f>H359+H408</f>
        <v>79067</v>
      </c>
      <c r="I358" s="71">
        <f>I359+I408</f>
        <v>67317.489999999991</v>
      </c>
      <c r="J358" s="229">
        <f t="shared" si="22"/>
        <v>278.55205214021493</v>
      </c>
      <c r="K358" s="229">
        <f t="shared" si="20"/>
        <v>85.139805481427132</v>
      </c>
    </row>
    <row r="359" spans="1:12">
      <c r="A359" s="101">
        <v>3</v>
      </c>
      <c r="B359" s="101"/>
      <c r="C359" s="101"/>
      <c r="D359" s="104"/>
      <c r="E359" s="101" t="s">
        <v>1356</v>
      </c>
      <c r="F359" s="102">
        <f>F360+F368+F393+F402+F405+F397</f>
        <v>177476.21</v>
      </c>
      <c r="G359" s="102">
        <f>G360+G368+G393+G402+G405+G397</f>
        <v>28385</v>
      </c>
      <c r="H359" s="102">
        <f>H360+H368+H393+H402+H405+H397</f>
        <v>70067</v>
      </c>
      <c r="I359" s="102">
        <f>I360+I368+I393+I402+I405+I397</f>
        <v>57268.899999999994</v>
      </c>
      <c r="J359" s="103">
        <f t="shared" si="22"/>
        <v>246.8451646996653</v>
      </c>
      <c r="K359" s="103">
        <f t="shared" si="20"/>
        <v>81.734482709406691</v>
      </c>
    </row>
    <row r="360" spans="1:12">
      <c r="A360" s="101"/>
      <c r="B360" s="101">
        <v>31</v>
      </c>
      <c r="C360" s="101"/>
      <c r="D360" s="104"/>
      <c r="E360" s="101" t="s">
        <v>1319</v>
      </c>
      <c r="F360" s="102">
        <f>F361+F364+F366</f>
        <v>116989.98999999999</v>
      </c>
      <c r="G360" s="67">
        <f>G361+G364+G366</f>
        <v>7007</v>
      </c>
      <c r="H360" s="102">
        <f>H361+H364+H366</f>
        <v>21687</v>
      </c>
      <c r="I360" s="102">
        <f>I361+I364+I366</f>
        <v>14663.58</v>
      </c>
      <c r="J360" s="103">
        <f t="shared" si="22"/>
        <v>309.50478093335232</v>
      </c>
      <c r="K360" s="103">
        <f t="shared" si="20"/>
        <v>67.61460782957532</v>
      </c>
    </row>
    <row r="361" spans="1:12">
      <c r="A361" s="101"/>
      <c r="B361" s="101"/>
      <c r="C361" s="101">
        <v>311</v>
      </c>
      <c r="D361" s="104"/>
      <c r="E361" s="101" t="s">
        <v>1292</v>
      </c>
      <c r="F361" s="102">
        <f>F362+F363</f>
        <v>99997.28</v>
      </c>
      <c r="G361" s="67">
        <f>G362+G363</f>
        <v>6100</v>
      </c>
      <c r="H361" s="67">
        <f>H362+H363</f>
        <v>18700</v>
      </c>
      <c r="I361" s="102">
        <f>I362+I363</f>
        <v>11901.5</v>
      </c>
      <c r="J361" s="103">
        <f t="shared" si="22"/>
        <v>306.55737704918033</v>
      </c>
      <c r="K361" s="103">
        <f t="shared" si="20"/>
        <v>63.644385026737972</v>
      </c>
    </row>
    <row r="362" spans="1:12">
      <c r="A362" s="101"/>
      <c r="B362" s="101"/>
      <c r="C362" s="101"/>
      <c r="D362" s="104">
        <v>3111</v>
      </c>
      <c r="E362" s="85" t="s">
        <v>1292</v>
      </c>
      <c r="F362" s="67">
        <f>'Posebni dio izvršenja'!E515+'Posebni dio izvršenja'!E188</f>
        <v>99433.58</v>
      </c>
      <c r="G362" s="67">
        <f>'Posebni dio izvršenja'!F515+'Posebni dio izvršenja'!F188</f>
        <v>5500</v>
      </c>
      <c r="H362" s="67">
        <f>'Posebni dio izvršenja'!G515+'Posebni dio izvršenja'!G188</f>
        <v>18100</v>
      </c>
      <c r="I362" s="67">
        <f>'Posebni dio izvršenja'!H515+'Posebni dio izvršenja'!H188</f>
        <v>11891.32</v>
      </c>
      <c r="J362" s="105">
        <f t="shared" si="22"/>
        <v>329.09090909090912</v>
      </c>
      <c r="K362" s="105">
        <f t="shared" si="20"/>
        <v>65.697900552486189</v>
      </c>
    </row>
    <row r="363" spans="1:12">
      <c r="A363" s="101"/>
      <c r="B363" s="101"/>
      <c r="C363" s="101"/>
      <c r="D363" s="104">
        <v>3112</v>
      </c>
      <c r="E363" s="85" t="s">
        <v>1560</v>
      </c>
      <c r="F363" s="67">
        <f>'Posebni dio izvršenja'!E516</f>
        <v>563.70000000000005</v>
      </c>
      <c r="G363" s="67">
        <f>'Posebni dio izvršenja'!F516</f>
        <v>600</v>
      </c>
      <c r="H363" s="67">
        <f>'Posebni dio izvršenja'!G516</f>
        <v>600</v>
      </c>
      <c r="I363" s="67">
        <f>'Posebni dio izvršenja'!H516</f>
        <v>10.18</v>
      </c>
      <c r="J363" s="105">
        <f t="shared" si="22"/>
        <v>100</v>
      </c>
      <c r="K363" s="105">
        <f t="shared" si="20"/>
        <v>1.6966666666666665</v>
      </c>
    </row>
    <row r="364" spans="1:12" s="110" customFormat="1">
      <c r="A364" s="101"/>
      <c r="B364" s="101"/>
      <c r="C364" s="101">
        <v>312</v>
      </c>
      <c r="D364" s="104"/>
      <c r="E364" s="101" t="s">
        <v>1293</v>
      </c>
      <c r="F364" s="102">
        <f>F365</f>
        <v>600</v>
      </c>
      <c r="G364" s="67">
        <f>G365</f>
        <v>0</v>
      </c>
      <c r="H364" s="67">
        <f>H365</f>
        <v>0</v>
      </c>
      <c r="I364" s="102">
        <f>I365</f>
        <v>800</v>
      </c>
      <c r="J364" s="103" t="e">
        <f t="shared" si="22"/>
        <v>#DIV/0!</v>
      </c>
      <c r="K364" s="103" t="e">
        <f t="shared" si="20"/>
        <v>#DIV/0!</v>
      </c>
    </row>
    <row r="365" spans="1:12">
      <c r="A365" s="101"/>
      <c r="B365" s="101"/>
      <c r="C365" s="101"/>
      <c r="D365" s="104">
        <v>3121</v>
      </c>
      <c r="E365" s="85" t="s">
        <v>1293</v>
      </c>
      <c r="F365" s="67">
        <f>'Posebni dio izvršenja'!E189+'Posebni dio izvršenja'!E517</f>
        <v>600</v>
      </c>
      <c r="G365" s="67">
        <f>'Posebni dio izvršenja'!F189+'Posebni dio izvršenja'!F517</f>
        <v>0</v>
      </c>
      <c r="H365" s="67">
        <f>'Posebni dio izvršenja'!G189+'Posebni dio izvršenja'!G517</f>
        <v>0</v>
      </c>
      <c r="I365" s="67">
        <f>'Posebni dio izvršenja'!H189+'Posebni dio izvršenja'!H517</f>
        <v>800</v>
      </c>
      <c r="J365" s="105" t="e">
        <f t="shared" si="22"/>
        <v>#DIV/0!</v>
      </c>
      <c r="K365" s="105" t="e">
        <f t="shared" si="20"/>
        <v>#DIV/0!</v>
      </c>
    </row>
    <row r="366" spans="1:12">
      <c r="A366" s="101"/>
      <c r="B366" s="101"/>
      <c r="C366" s="101">
        <v>313</v>
      </c>
      <c r="D366" s="104"/>
      <c r="E366" s="101" t="s">
        <v>1320</v>
      </c>
      <c r="F366" s="102">
        <f>F367</f>
        <v>16392.71</v>
      </c>
      <c r="G366" s="67">
        <f>G367</f>
        <v>907</v>
      </c>
      <c r="H366" s="67">
        <f>H367</f>
        <v>2987</v>
      </c>
      <c r="I366" s="102">
        <f>I367</f>
        <v>1962.08</v>
      </c>
      <c r="J366" s="103">
        <f t="shared" si="22"/>
        <v>329.32745314222711</v>
      </c>
      <c r="K366" s="103">
        <f t="shared" si="20"/>
        <v>65.687311683963841</v>
      </c>
    </row>
    <row r="367" spans="1:12">
      <c r="A367" s="101"/>
      <c r="B367" s="101"/>
      <c r="C367" s="101"/>
      <c r="D367" s="104">
        <v>3132</v>
      </c>
      <c r="E367" s="85" t="s">
        <v>1354</v>
      </c>
      <c r="F367" s="67">
        <f>'Posebni dio izvršenja'!E518+'Posebni dio izvršenja'!E190</f>
        <v>16392.71</v>
      </c>
      <c r="G367" s="67">
        <f>'Posebni dio izvršenja'!F518+'Posebni dio izvršenja'!F190</f>
        <v>907</v>
      </c>
      <c r="H367" s="67">
        <f>'Posebni dio izvršenja'!G518+'Posebni dio izvršenja'!G190</f>
        <v>2987</v>
      </c>
      <c r="I367" s="67">
        <f>'Posebni dio izvršenja'!H518+'Posebni dio izvršenja'!H190</f>
        <v>1962.08</v>
      </c>
      <c r="J367" s="105">
        <f t="shared" si="22"/>
        <v>329.32745314222711</v>
      </c>
      <c r="K367" s="105">
        <f t="shared" si="20"/>
        <v>65.687311683963841</v>
      </c>
    </row>
    <row r="368" spans="1:12">
      <c r="A368" s="101"/>
      <c r="B368" s="101">
        <v>32</v>
      </c>
      <c r="C368" s="101"/>
      <c r="D368" s="104"/>
      <c r="E368" s="101" t="s">
        <v>1321</v>
      </c>
      <c r="F368" s="102">
        <f>F369+F373+F378+F386+F388</f>
        <v>60486.219999999994</v>
      </c>
      <c r="G368" s="102">
        <f>G369+G373+G378+G386+G388</f>
        <v>21378</v>
      </c>
      <c r="H368" s="102">
        <f>H369+H373+H378+H386+H388</f>
        <v>48380</v>
      </c>
      <c r="I368" s="102">
        <f>I369+I373+I378+I386+I388</f>
        <v>42605.319999999992</v>
      </c>
      <c r="J368" s="103">
        <f t="shared" si="22"/>
        <v>226.3074188418</v>
      </c>
      <c r="K368" s="103">
        <f t="shared" si="20"/>
        <v>88.063910706903656</v>
      </c>
    </row>
    <row r="369" spans="1:11">
      <c r="A369" s="101"/>
      <c r="B369" s="101"/>
      <c r="C369" s="101">
        <v>321</v>
      </c>
      <c r="D369" s="104"/>
      <c r="E369" s="101" t="s">
        <v>1322</v>
      </c>
      <c r="F369" s="102">
        <f>SUM(F370:F372)</f>
        <v>29466.889999999996</v>
      </c>
      <c r="G369" s="67">
        <f>SUM(G370:G372)</f>
        <v>8300</v>
      </c>
      <c r="H369" s="67">
        <f>SUM(H370:H372)</f>
        <v>18950</v>
      </c>
      <c r="I369" s="102">
        <f>SUM(I370:I372)</f>
        <v>21483.51</v>
      </c>
      <c r="J369" s="103">
        <f t="shared" si="22"/>
        <v>228.31325301204819</v>
      </c>
      <c r="K369" s="103">
        <f t="shared" si="20"/>
        <v>113.36944591029024</v>
      </c>
    </row>
    <row r="370" spans="1:11">
      <c r="A370" s="101"/>
      <c r="B370" s="101"/>
      <c r="C370" s="101"/>
      <c r="D370" s="104">
        <v>3211</v>
      </c>
      <c r="E370" s="85" t="s">
        <v>1264</v>
      </c>
      <c r="F370" s="67">
        <f>'Posebni dio izvršenja'!E521+'Posebni dio izvršenja'!E192</f>
        <v>24654.629999999997</v>
      </c>
      <c r="G370" s="67">
        <f>'Posebni dio izvršenja'!F521+'Posebni dio izvršenja'!F192</f>
        <v>6000</v>
      </c>
      <c r="H370" s="67">
        <f>'Posebni dio izvršenja'!G521+'Posebni dio izvršenja'!G192</f>
        <v>16800</v>
      </c>
      <c r="I370" s="67">
        <f>'Posebni dio izvršenja'!H521+'Posebni dio izvršenja'!H192</f>
        <v>18508.599999999999</v>
      </c>
      <c r="J370" s="105">
        <f t="shared" si="22"/>
        <v>280</v>
      </c>
      <c r="K370" s="105">
        <f t="shared" si="20"/>
        <v>110.17023809523809</v>
      </c>
    </row>
    <row r="371" spans="1:11">
      <c r="A371" s="101"/>
      <c r="B371" s="101"/>
      <c r="C371" s="101"/>
      <c r="D371" s="104">
        <v>3212</v>
      </c>
      <c r="E371" s="85" t="s">
        <v>1313</v>
      </c>
      <c r="F371" s="67">
        <f>'Posebni dio izvršenja'!E193+'Posebni dio izvršenja'!E522</f>
        <v>1957.01</v>
      </c>
      <c r="G371" s="67">
        <f>'Posebni dio izvršenja'!F193+'Posebni dio izvršenja'!F522</f>
        <v>0</v>
      </c>
      <c r="H371" s="67">
        <f>'Posebni dio izvršenja'!G193+'Posebni dio izvršenja'!G522</f>
        <v>150</v>
      </c>
      <c r="I371" s="67">
        <f>'Posebni dio izvršenja'!H193+'Posebni dio izvršenja'!H522</f>
        <v>243.97</v>
      </c>
      <c r="J371" s="105" t="e">
        <f t="shared" si="22"/>
        <v>#DIV/0!</v>
      </c>
      <c r="K371" s="105">
        <f t="shared" si="20"/>
        <v>162.64666666666668</v>
      </c>
    </row>
    <row r="372" spans="1:11">
      <c r="A372" s="101"/>
      <c r="B372" s="101"/>
      <c r="C372" s="101"/>
      <c r="D372" s="104">
        <v>3213</v>
      </c>
      <c r="E372" s="85" t="s">
        <v>1266</v>
      </c>
      <c r="F372" s="67">
        <f>'Posebni dio izvršenja'!E523+'Posebni dio izvršenja'!E194</f>
        <v>2855.25</v>
      </c>
      <c r="G372" s="67">
        <f>'Posebni dio izvršenja'!F523+'Posebni dio izvršenja'!F194</f>
        <v>2300</v>
      </c>
      <c r="H372" s="67">
        <f>'Posebni dio izvršenja'!G523+'Posebni dio izvršenja'!G194</f>
        <v>2000</v>
      </c>
      <c r="I372" s="67">
        <f>'Posebni dio izvršenja'!H523+'Posebni dio izvršenja'!H194</f>
        <v>2730.94</v>
      </c>
      <c r="J372" s="105">
        <f t="shared" si="22"/>
        <v>86.956521739130437</v>
      </c>
      <c r="K372" s="105">
        <f t="shared" si="20"/>
        <v>136.547</v>
      </c>
    </row>
    <row r="373" spans="1:11">
      <c r="A373" s="101"/>
      <c r="B373" s="101"/>
      <c r="C373" s="101">
        <v>322</v>
      </c>
      <c r="D373" s="104"/>
      <c r="E373" s="101" t="s">
        <v>1339</v>
      </c>
      <c r="F373" s="102">
        <f>SUM(F374:F377)</f>
        <v>601.55999999999995</v>
      </c>
      <c r="G373" s="67">
        <f>SUM(G374:G377)</f>
        <v>450</v>
      </c>
      <c r="H373" s="67">
        <f>SUM(H374:H377)</f>
        <v>8500</v>
      </c>
      <c r="I373" s="102">
        <f>SUM(I374:I377)</f>
        <v>8482.01</v>
      </c>
      <c r="J373" s="103">
        <f t="shared" si="22"/>
        <v>1888.8888888888889</v>
      </c>
      <c r="K373" s="103">
        <f t="shared" si="20"/>
        <v>99.78835294117647</v>
      </c>
    </row>
    <row r="374" spans="1:11">
      <c r="A374" s="101"/>
      <c r="B374" s="101"/>
      <c r="C374" s="101"/>
      <c r="D374" s="104">
        <v>3221</v>
      </c>
      <c r="E374" s="85" t="s">
        <v>1267</v>
      </c>
      <c r="F374" s="67">
        <f>'Posebni dio izvršenja'!E524+'Posebni dio izvršenja'!E195</f>
        <v>31.79</v>
      </c>
      <c r="G374" s="67">
        <f>'Posebni dio izvršenja'!F524+'Posebni dio izvršenja'!F195</f>
        <v>50</v>
      </c>
      <c r="H374" s="67">
        <f>'Posebni dio izvršenja'!G524+'Posebni dio izvršenja'!G195</f>
        <v>0</v>
      </c>
      <c r="I374" s="67">
        <f>'Posebni dio izvršenja'!H524+'Posebni dio izvršenja'!H195</f>
        <v>0</v>
      </c>
      <c r="J374" s="105">
        <f t="shared" si="22"/>
        <v>0</v>
      </c>
      <c r="K374" s="105" t="e">
        <f t="shared" si="20"/>
        <v>#DIV/0!</v>
      </c>
    </row>
    <row r="375" spans="1:11">
      <c r="A375" s="101"/>
      <c r="B375" s="101"/>
      <c r="C375" s="101"/>
      <c r="D375" s="104">
        <v>3222</v>
      </c>
      <c r="E375" s="85" t="s">
        <v>1268</v>
      </c>
      <c r="F375" s="67">
        <f>'Posebni dio izvršenja'!E525</f>
        <v>0</v>
      </c>
      <c r="G375" s="67">
        <f>'Posebni dio izvršenja'!F525</f>
        <v>0</v>
      </c>
      <c r="H375" s="67">
        <f>'Posebni dio izvršenja'!G525</f>
        <v>8000</v>
      </c>
      <c r="I375" s="67">
        <f>'Posebni dio izvršenja'!H525</f>
        <v>7791.29</v>
      </c>
      <c r="J375" s="105" t="e">
        <f t="shared" si="22"/>
        <v>#DIV/0!</v>
      </c>
      <c r="K375" s="105">
        <f t="shared" si="20"/>
        <v>97.391125000000002</v>
      </c>
    </row>
    <row r="376" spans="1:11">
      <c r="A376" s="101"/>
      <c r="B376" s="101"/>
      <c r="C376" s="101"/>
      <c r="D376" s="104">
        <v>3223</v>
      </c>
      <c r="E376" s="85" t="s">
        <v>1269</v>
      </c>
      <c r="F376" s="67">
        <f>'Posebni dio izvršenja'!E526</f>
        <v>0</v>
      </c>
      <c r="G376" s="67">
        <f>'Posebni dio izvršenja'!F526</f>
        <v>0</v>
      </c>
      <c r="H376" s="67">
        <f>'Posebni dio izvršenja'!G526</f>
        <v>0</v>
      </c>
      <c r="I376" s="67">
        <f>'Posebni dio izvršenja'!H526</f>
        <v>0</v>
      </c>
      <c r="J376" s="105" t="e">
        <f t="shared" si="22"/>
        <v>#DIV/0!</v>
      </c>
      <c r="K376" s="105" t="e">
        <f t="shared" si="20"/>
        <v>#DIV/0!</v>
      </c>
    </row>
    <row r="377" spans="1:11">
      <c r="A377" s="101"/>
      <c r="B377" s="101"/>
      <c r="C377" s="101"/>
      <c r="D377" s="104">
        <v>3224</v>
      </c>
      <c r="E377" s="85" t="s">
        <v>1411</v>
      </c>
      <c r="F377" s="67">
        <f>'Posebni dio izvršenja'!E527+'Posebni dio izvršenja'!E196</f>
        <v>569.77</v>
      </c>
      <c r="G377" s="67">
        <f>'Posebni dio izvršenja'!F527+'Posebni dio izvršenja'!F196</f>
        <v>400</v>
      </c>
      <c r="H377" s="67">
        <f>'Posebni dio izvršenja'!G527+'Posebni dio izvršenja'!G196</f>
        <v>500</v>
      </c>
      <c r="I377" s="67">
        <f>'Posebni dio izvršenja'!H527+'Posebni dio izvršenja'!H196</f>
        <v>690.72</v>
      </c>
      <c r="J377" s="105">
        <f t="shared" si="22"/>
        <v>125</v>
      </c>
      <c r="K377" s="105">
        <f t="shared" si="20"/>
        <v>138.14400000000001</v>
      </c>
    </row>
    <row r="378" spans="1:11">
      <c r="A378" s="101"/>
      <c r="B378" s="101"/>
      <c r="C378" s="101">
        <v>323</v>
      </c>
      <c r="D378" s="104"/>
      <c r="E378" s="101" t="s">
        <v>1340</v>
      </c>
      <c r="F378" s="102">
        <f>SUM(F379:F385)</f>
        <v>22381.440000000002</v>
      </c>
      <c r="G378" s="67">
        <f>SUM(G379:G385)</f>
        <v>8158</v>
      </c>
      <c r="H378" s="67">
        <f>SUM(H379:H385)</f>
        <v>16280</v>
      </c>
      <c r="I378" s="102">
        <f>SUM(I379:I385)</f>
        <v>10563.83</v>
      </c>
      <c r="J378" s="103">
        <f t="shared" si="22"/>
        <v>199.55871537141456</v>
      </c>
      <c r="K378" s="103">
        <f t="shared" si="20"/>
        <v>64.888390663390666</v>
      </c>
    </row>
    <row r="379" spans="1:11">
      <c r="A379" s="101"/>
      <c r="B379" s="101"/>
      <c r="C379" s="101"/>
      <c r="D379" s="104">
        <v>3231</v>
      </c>
      <c r="E379" s="85" t="s">
        <v>1272</v>
      </c>
      <c r="F379" s="67">
        <f>'Posebni dio izvršenja'!E528+'Posebni dio izvršenja'!E197</f>
        <v>0</v>
      </c>
      <c r="G379" s="67">
        <f>'Posebni dio izvršenja'!F528+'Posebni dio izvršenja'!F197</f>
        <v>0</v>
      </c>
      <c r="H379" s="67">
        <f>'Posebni dio izvršenja'!G528+'Posebni dio izvršenja'!G197</f>
        <v>0</v>
      </c>
      <c r="I379" s="67">
        <f>'Posebni dio izvršenja'!H528+'Posebni dio izvršenja'!H197</f>
        <v>0</v>
      </c>
      <c r="J379" s="105" t="e">
        <f t="shared" si="22"/>
        <v>#DIV/0!</v>
      </c>
      <c r="K379" s="105" t="e">
        <f t="shared" si="20"/>
        <v>#DIV/0!</v>
      </c>
    </row>
    <row r="380" spans="1:11">
      <c r="A380" s="101"/>
      <c r="B380" s="101"/>
      <c r="C380" s="101"/>
      <c r="D380" s="104">
        <v>3232</v>
      </c>
      <c r="E380" s="85" t="s">
        <v>1273</v>
      </c>
      <c r="F380" s="67">
        <f>'Posebni dio izvršenja'!E529</f>
        <v>3526.86</v>
      </c>
      <c r="G380" s="67">
        <f>'Posebni dio izvršenja'!F529</f>
        <v>1300</v>
      </c>
      <c r="H380" s="67">
        <f>'Posebni dio izvršenja'!G529</f>
        <v>0</v>
      </c>
      <c r="I380" s="67">
        <f>'Posebni dio izvršenja'!H529</f>
        <v>0</v>
      </c>
      <c r="J380" s="105">
        <f t="shared" si="22"/>
        <v>0</v>
      </c>
      <c r="K380" s="105" t="e">
        <f t="shared" si="20"/>
        <v>#DIV/0!</v>
      </c>
    </row>
    <row r="381" spans="1:11">
      <c r="A381" s="101"/>
      <c r="B381" s="101"/>
      <c r="C381" s="101"/>
      <c r="D381" s="104">
        <v>3233</v>
      </c>
      <c r="E381" s="85" t="s">
        <v>1274</v>
      </c>
      <c r="F381" s="67">
        <f>'Posebni dio izvršenja'!E530+'Posebni dio izvršenja'!E198</f>
        <v>730.59</v>
      </c>
      <c r="G381" s="67">
        <f>'Posebni dio izvršenja'!F530+'Posebni dio izvršenja'!F198</f>
        <v>800</v>
      </c>
      <c r="H381" s="67">
        <f>'Posebni dio izvršenja'!G530+'Posebni dio izvršenja'!G198</f>
        <v>1000</v>
      </c>
      <c r="I381" s="67">
        <f>'Posebni dio izvršenja'!H530+'Posebni dio izvršenja'!H198</f>
        <v>301.40999999999997</v>
      </c>
      <c r="J381" s="105">
        <f t="shared" si="22"/>
        <v>125</v>
      </c>
      <c r="K381" s="105">
        <f t="shared" si="20"/>
        <v>30.140999999999995</v>
      </c>
    </row>
    <row r="382" spans="1:11">
      <c r="A382" s="101"/>
      <c r="B382" s="101"/>
      <c r="C382" s="101"/>
      <c r="D382" s="104">
        <v>3235</v>
      </c>
      <c r="E382" s="85" t="s">
        <v>1276</v>
      </c>
      <c r="F382" s="67">
        <f>'Posebni dio izvršenja'!E531+'Posebni dio izvršenja'!E199</f>
        <v>1393.27</v>
      </c>
      <c r="G382" s="67">
        <f>'Posebni dio izvršenja'!F531+'Posebni dio izvršenja'!F199</f>
        <v>200</v>
      </c>
      <c r="H382" s="67">
        <f>'Posebni dio izvršenja'!G531+'Posebni dio izvršenja'!G199</f>
        <v>2800</v>
      </c>
      <c r="I382" s="67">
        <f>'Posebni dio izvršenja'!H531+'Posebni dio izvršenja'!H199</f>
        <v>2386.83</v>
      </c>
      <c r="J382" s="105">
        <f t="shared" si="22"/>
        <v>1400</v>
      </c>
      <c r="K382" s="105">
        <f t="shared" si="20"/>
        <v>85.243928571428569</v>
      </c>
    </row>
    <row r="383" spans="1:11">
      <c r="A383" s="101"/>
      <c r="B383" s="101"/>
      <c r="C383" s="101"/>
      <c r="D383" s="104">
        <v>3237</v>
      </c>
      <c r="E383" s="85" t="s">
        <v>1278</v>
      </c>
      <c r="F383" s="67">
        <f>'Posebni dio izvršenja'!E200+'Posebni dio izvršenja'!E532</f>
        <v>12689.14</v>
      </c>
      <c r="G383" s="67">
        <f>'Posebni dio izvršenja'!F200+'Posebni dio izvršenja'!F532</f>
        <v>4894</v>
      </c>
      <c r="H383" s="67">
        <f>'Posebni dio izvršenja'!G200+'Posebni dio izvršenja'!G532</f>
        <v>6480</v>
      </c>
      <c r="I383" s="67">
        <f>'Posebni dio izvršenja'!H200+'Posebni dio izvršenja'!H532</f>
        <v>1967.2</v>
      </c>
      <c r="J383" s="105">
        <f t="shared" si="22"/>
        <v>132.40702901512057</v>
      </c>
      <c r="K383" s="105">
        <f t="shared" si="20"/>
        <v>30.358024691358025</v>
      </c>
    </row>
    <row r="384" spans="1:11">
      <c r="A384" s="101"/>
      <c r="B384" s="101"/>
      <c r="C384" s="101"/>
      <c r="D384" s="104">
        <v>3238</v>
      </c>
      <c r="E384" s="85" t="s">
        <v>1279</v>
      </c>
      <c r="F384" s="67">
        <f>'Posebni dio izvršenja'!E201</f>
        <v>1330</v>
      </c>
      <c r="G384" s="67">
        <f>'Posebni dio izvršenja'!F201</f>
        <v>0</v>
      </c>
      <c r="H384" s="67">
        <f>'Posebni dio izvršenja'!G201</f>
        <v>0</v>
      </c>
      <c r="I384" s="67">
        <f>'Posebni dio izvršenja'!H201</f>
        <v>0</v>
      </c>
      <c r="J384" s="105" t="e">
        <f t="shared" si="22"/>
        <v>#DIV/0!</v>
      </c>
      <c r="K384" s="105" t="e">
        <f t="shared" si="20"/>
        <v>#DIV/0!</v>
      </c>
    </row>
    <row r="385" spans="1:11">
      <c r="A385" s="101"/>
      <c r="B385" s="101"/>
      <c r="C385" s="101"/>
      <c r="D385" s="104">
        <v>3239</v>
      </c>
      <c r="E385" s="85" t="s">
        <v>1280</v>
      </c>
      <c r="F385" s="67">
        <f>'Posebni dio izvršenja'!E202+'Posebni dio izvršenja'!E533</f>
        <v>2711.58</v>
      </c>
      <c r="G385" s="67">
        <f>'Posebni dio izvršenja'!F202+'Posebni dio izvršenja'!F533</f>
        <v>964</v>
      </c>
      <c r="H385" s="67">
        <f>'Posebni dio izvršenja'!G202+'Posebni dio izvršenja'!G533</f>
        <v>6000</v>
      </c>
      <c r="I385" s="67">
        <f>'Posebni dio izvršenja'!H202+'Posebni dio izvršenja'!H533</f>
        <v>5908.39</v>
      </c>
      <c r="J385" s="105">
        <f t="shared" si="22"/>
        <v>622.40663900414938</v>
      </c>
      <c r="K385" s="105">
        <f t="shared" si="20"/>
        <v>98.473166666666671</v>
      </c>
    </row>
    <row r="386" spans="1:11">
      <c r="A386" s="101"/>
      <c r="B386" s="101"/>
      <c r="C386" s="101">
        <v>324</v>
      </c>
      <c r="D386" s="104"/>
      <c r="E386" s="101" t="s">
        <v>1348</v>
      </c>
      <c r="F386" s="102">
        <f>F387</f>
        <v>2887.13</v>
      </c>
      <c r="G386" s="67">
        <f>G387</f>
        <v>4070</v>
      </c>
      <c r="H386" s="67">
        <f>H387</f>
        <v>4000</v>
      </c>
      <c r="I386" s="102">
        <f>I387</f>
        <v>489.59</v>
      </c>
      <c r="J386" s="103">
        <f t="shared" si="22"/>
        <v>98.280098280098287</v>
      </c>
      <c r="K386" s="103">
        <f t="shared" si="20"/>
        <v>12.239749999999999</v>
      </c>
    </row>
    <row r="387" spans="1:11">
      <c r="A387" s="101"/>
      <c r="B387" s="101"/>
      <c r="C387" s="101"/>
      <c r="D387" s="104">
        <v>3241</v>
      </c>
      <c r="E387" s="85" t="s">
        <v>1348</v>
      </c>
      <c r="F387" s="67">
        <f>'Posebni dio izvršenja'!E534</f>
        <v>2887.13</v>
      </c>
      <c r="G387" s="67">
        <f>'Posebni dio izvršenja'!F534</f>
        <v>4070</v>
      </c>
      <c r="H387" s="67">
        <f>'Posebni dio izvršenja'!G534</f>
        <v>4000</v>
      </c>
      <c r="I387" s="67">
        <f>'Posebni dio izvršenja'!H534</f>
        <v>489.59</v>
      </c>
      <c r="J387" s="105">
        <f t="shared" si="22"/>
        <v>98.280098280098287</v>
      </c>
      <c r="K387" s="105">
        <f t="shared" si="20"/>
        <v>12.239749999999999</v>
      </c>
    </row>
    <row r="388" spans="1:11">
      <c r="A388" s="101"/>
      <c r="B388" s="101"/>
      <c r="C388" s="101">
        <v>329</v>
      </c>
      <c r="D388" s="104"/>
      <c r="E388" s="101" t="s">
        <v>1285</v>
      </c>
      <c r="F388" s="102">
        <f>SUM(F389:F392)</f>
        <v>5149.2</v>
      </c>
      <c r="G388" s="67">
        <f>SUM(G389:G392)</f>
        <v>400</v>
      </c>
      <c r="H388" s="67">
        <f>SUM(H389:H392)</f>
        <v>650</v>
      </c>
      <c r="I388" s="102">
        <f>SUM(I389:I392)</f>
        <v>1586.3799999999999</v>
      </c>
      <c r="J388" s="103">
        <f t="shared" si="22"/>
        <v>162.5</v>
      </c>
      <c r="K388" s="103">
        <f t="shared" ref="K388:K451" si="25">I388/H388*100</f>
        <v>244.0584615384615</v>
      </c>
    </row>
    <row r="389" spans="1:11">
      <c r="A389" s="101"/>
      <c r="B389" s="101"/>
      <c r="C389" s="101"/>
      <c r="D389" s="104">
        <v>3293</v>
      </c>
      <c r="E389" s="85" t="s">
        <v>1297</v>
      </c>
      <c r="F389" s="67">
        <f>'Posebni dio izvršenja'!E535+'Posebni dio izvršenja'!E203</f>
        <v>4678.29</v>
      </c>
      <c r="G389" s="67">
        <f>'Posebni dio izvršenja'!F535+'Posebni dio izvršenja'!F203</f>
        <v>400</v>
      </c>
      <c r="H389" s="67">
        <f>'Posebni dio izvršenja'!G535+'Posebni dio izvršenja'!G203</f>
        <v>650</v>
      </c>
      <c r="I389" s="67">
        <f>'Posebni dio izvršenja'!H535+'Posebni dio izvršenja'!H203</f>
        <v>349.8</v>
      </c>
      <c r="J389" s="105">
        <f t="shared" si="22"/>
        <v>162.5</v>
      </c>
      <c r="K389" s="105">
        <f t="shared" si="25"/>
        <v>53.815384615384623</v>
      </c>
    </row>
    <row r="390" spans="1:11">
      <c r="A390" s="101"/>
      <c r="B390" s="101"/>
      <c r="C390" s="101"/>
      <c r="D390" s="104">
        <v>3294</v>
      </c>
      <c r="E390" s="85" t="s">
        <v>1283</v>
      </c>
      <c r="F390" s="67">
        <f>'Posebni dio izvršenja'!E536</f>
        <v>300</v>
      </c>
      <c r="G390" s="67">
        <f>'Posebni dio izvršenja'!F536</f>
        <v>0</v>
      </c>
      <c r="H390" s="67">
        <f>'Posebni dio izvršenja'!G536</f>
        <v>0</v>
      </c>
      <c r="I390" s="67">
        <f>'Posebni dio izvršenja'!H536</f>
        <v>930</v>
      </c>
      <c r="J390" s="105" t="e">
        <f t="shared" si="22"/>
        <v>#DIV/0!</v>
      </c>
      <c r="K390" s="105" t="e">
        <f t="shared" si="25"/>
        <v>#DIV/0!</v>
      </c>
    </row>
    <row r="391" spans="1:11">
      <c r="A391" s="101"/>
      <c r="B391" s="101"/>
      <c r="C391" s="101"/>
      <c r="D391" s="104">
        <v>3295</v>
      </c>
      <c r="E391" s="85" t="s">
        <v>1284</v>
      </c>
      <c r="F391" s="67">
        <f>'Posebni dio izvršenja'!E204+'Posebni dio izvršenja'!E537</f>
        <v>0</v>
      </c>
      <c r="G391" s="67">
        <f>'Posebni dio izvršenja'!F204+'Posebni dio izvršenja'!F537</f>
        <v>0</v>
      </c>
      <c r="H391" s="67">
        <f>'Posebni dio izvršenja'!G204+'Posebni dio izvršenja'!G537</f>
        <v>0</v>
      </c>
      <c r="I391" s="67">
        <f>'Posebni dio izvršenja'!H204+'Posebni dio izvršenja'!H537</f>
        <v>0</v>
      </c>
      <c r="J391" s="105" t="e">
        <f t="shared" si="22"/>
        <v>#DIV/0!</v>
      </c>
      <c r="K391" s="105" t="e">
        <f t="shared" si="25"/>
        <v>#DIV/0!</v>
      </c>
    </row>
    <row r="392" spans="1:11">
      <c r="A392" s="101"/>
      <c r="B392" s="101"/>
      <c r="C392" s="101"/>
      <c r="D392" s="104">
        <v>3299</v>
      </c>
      <c r="E392" s="85" t="s">
        <v>1285</v>
      </c>
      <c r="F392" s="67">
        <f>'Posebni dio izvršenja'!E538+'Posebni dio izvršenja'!E205</f>
        <v>170.91</v>
      </c>
      <c r="G392" s="67">
        <f>'Posebni dio izvršenja'!F538+'Posebni dio izvršenja'!F205</f>
        <v>0</v>
      </c>
      <c r="H392" s="67">
        <f>'Posebni dio izvršenja'!G538+'Posebni dio izvršenja'!G205</f>
        <v>0</v>
      </c>
      <c r="I392" s="67">
        <f>'Posebni dio izvršenja'!H538+'Posebni dio izvršenja'!H205</f>
        <v>306.58</v>
      </c>
      <c r="J392" s="105" t="e">
        <f t="shared" si="22"/>
        <v>#DIV/0!</v>
      </c>
      <c r="K392" s="105" t="e">
        <f t="shared" si="25"/>
        <v>#DIV/0!</v>
      </c>
    </row>
    <row r="393" spans="1:11">
      <c r="A393" s="101"/>
      <c r="B393" s="101">
        <v>34</v>
      </c>
      <c r="C393" s="101"/>
      <c r="D393" s="104"/>
      <c r="E393" s="101" t="s">
        <v>1341</v>
      </c>
      <c r="F393" s="102">
        <f>F394</f>
        <v>0</v>
      </c>
      <c r="G393" s="102">
        <f>G394</f>
        <v>0</v>
      </c>
      <c r="H393" s="102">
        <f>H394</f>
        <v>0</v>
      </c>
      <c r="I393" s="102">
        <f>I394</f>
        <v>0</v>
      </c>
      <c r="J393" s="103" t="e">
        <f t="shared" si="22"/>
        <v>#DIV/0!</v>
      </c>
      <c r="K393" s="103" t="e">
        <f t="shared" si="25"/>
        <v>#DIV/0!</v>
      </c>
    </row>
    <row r="394" spans="1:11">
      <c r="A394" s="101"/>
      <c r="B394" s="101"/>
      <c r="C394" s="101">
        <v>343</v>
      </c>
      <c r="D394" s="104"/>
      <c r="E394" s="101" t="s">
        <v>1342</v>
      </c>
      <c r="F394" s="102">
        <f>F396+F395</f>
        <v>0</v>
      </c>
      <c r="G394" s="67">
        <f>G396+G395</f>
        <v>0</v>
      </c>
      <c r="H394" s="102">
        <f>H396+H395</f>
        <v>0</v>
      </c>
      <c r="I394" s="102">
        <f>I396+I395</f>
        <v>0</v>
      </c>
      <c r="J394" s="103" t="e">
        <f t="shared" si="22"/>
        <v>#DIV/0!</v>
      </c>
      <c r="K394" s="103" t="e">
        <f t="shared" si="25"/>
        <v>#DIV/0!</v>
      </c>
    </row>
    <row r="395" spans="1:11">
      <c r="A395" s="101"/>
      <c r="B395" s="101"/>
      <c r="C395" s="101"/>
      <c r="D395" s="104">
        <v>3431</v>
      </c>
      <c r="E395" s="85" t="s">
        <v>1286</v>
      </c>
      <c r="F395" s="67">
        <f>'Posebni dio izvršenja'!E540</f>
        <v>0</v>
      </c>
      <c r="G395" s="67">
        <f>'Posebni dio izvršenja'!F540</f>
        <v>0</v>
      </c>
      <c r="H395" s="67">
        <f>'Posebni dio izvršenja'!G540</f>
        <v>0</v>
      </c>
      <c r="I395" s="67">
        <f>'Posebni dio izvršenja'!H540</f>
        <v>0</v>
      </c>
      <c r="J395" s="105" t="e">
        <f t="shared" si="22"/>
        <v>#DIV/0!</v>
      </c>
      <c r="K395" s="105" t="e">
        <f t="shared" si="25"/>
        <v>#DIV/0!</v>
      </c>
    </row>
    <row r="396" spans="1:11" ht="26.4">
      <c r="A396" s="101"/>
      <c r="B396" s="101"/>
      <c r="C396" s="101"/>
      <c r="D396" s="104">
        <v>3432</v>
      </c>
      <c r="E396" s="107" t="s">
        <v>1298</v>
      </c>
      <c r="F396" s="67">
        <f>'Posebni dio izvršenja'!E541+'Posebni dio izvršenja'!E207</f>
        <v>0</v>
      </c>
      <c r="G396" s="67">
        <f>'Posebni dio izvršenja'!F541+'Posebni dio izvršenja'!F207</f>
        <v>0</v>
      </c>
      <c r="H396" s="67">
        <f>'Posebni dio izvršenja'!G541+'Posebni dio izvršenja'!G207</f>
        <v>0</v>
      </c>
      <c r="I396" s="67">
        <f>'Posebni dio izvršenja'!H541+'Posebni dio izvršenja'!H207</f>
        <v>0</v>
      </c>
      <c r="J396" s="105" t="e">
        <f t="shared" ref="J396:J459" si="26">H396/G396*100</f>
        <v>#DIV/0!</v>
      </c>
      <c r="K396" s="105" t="e">
        <f t="shared" si="25"/>
        <v>#DIV/0!</v>
      </c>
    </row>
    <row r="397" spans="1:11" ht="26.4">
      <c r="A397" s="101"/>
      <c r="B397" s="101">
        <v>36</v>
      </c>
      <c r="C397" s="101"/>
      <c r="D397" s="104"/>
      <c r="E397" s="111" t="s">
        <v>1389</v>
      </c>
      <c r="F397" s="102">
        <f>F400+F398</f>
        <v>0</v>
      </c>
      <c r="G397" s="102">
        <f>G400+G398</f>
        <v>0</v>
      </c>
      <c r="H397" s="102">
        <f>H400+H398</f>
        <v>0</v>
      </c>
      <c r="I397" s="102">
        <f>I400+I398</f>
        <v>0</v>
      </c>
      <c r="J397" s="103" t="e">
        <f t="shared" si="26"/>
        <v>#DIV/0!</v>
      </c>
      <c r="K397" s="103" t="e">
        <f t="shared" si="25"/>
        <v>#DIV/0!</v>
      </c>
    </row>
    <row r="398" spans="1:11">
      <c r="A398" s="101"/>
      <c r="B398" s="101"/>
      <c r="C398" s="101">
        <v>361</v>
      </c>
      <c r="D398" s="104"/>
      <c r="E398" s="101" t="s">
        <v>1551</v>
      </c>
      <c r="F398" s="102">
        <f>F399</f>
        <v>0</v>
      </c>
      <c r="G398" s="67">
        <f>G399</f>
        <v>0</v>
      </c>
      <c r="H398" s="67">
        <f>H399</f>
        <v>0</v>
      </c>
      <c r="I398" s="102">
        <f>I399</f>
        <v>0</v>
      </c>
      <c r="J398" s="103" t="e">
        <f t="shared" si="26"/>
        <v>#DIV/0!</v>
      </c>
      <c r="K398" s="103" t="e">
        <f t="shared" si="25"/>
        <v>#DIV/0!</v>
      </c>
    </row>
    <row r="399" spans="1:11">
      <c r="A399" s="101"/>
      <c r="B399" s="101"/>
      <c r="C399" s="101"/>
      <c r="D399" s="104">
        <v>3611</v>
      </c>
      <c r="E399" s="85" t="s">
        <v>1551</v>
      </c>
      <c r="F399" s="67">
        <f>'Posebni dio izvršenja'!E543</f>
        <v>0</v>
      </c>
      <c r="G399" s="67">
        <f>'Posebni dio izvršenja'!F543</f>
        <v>0</v>
      </c>
      <c r="H399" s="67">
        <f>'Posebni dio izvršenja'!G543</f>
        <v>0</v>
      </c>
      <c r="I399" s="67">
        <f>'Posebni dio izvršenja'!H543</f>
        <v>0</v>
      </c>
      <c r="J399" s="105" t="e">
        <f t="shared" si="26"/>
        <v>#DIV/0!</v>
      </c>
      <c r="K399" s="105" t="e">
        <f t="shared" si="25"/>
        <v>#DIV/0!</v>
      </c>
    </row>
    <row r="400" spans="1:11">
      <c r="A400" s="101"/>
      <c r="B400" s="101"/>
      <c r="C400" s="101">
        <v>369</v>
      </c>
      <c r="D400" s="104"/>
      <c r="E400" s="101" t="s">
        <v>1370</v>
      </c>
      <c r="F400" s="102">
        <f>F401</f>
        <v>0</v>
      </c>
      <c r="G400" s="67">
        <f>G401</f>
        <v>0</v>
      </c>
      <c r="H400" s="67">
        <f>H401</f>
        <v>0</v>
      </c>
      <c r="I400" s="102">
        <f>I401</f>
        <v>0</v>
      </c>
      <c r="J400" s="103" t="e">
        <f t="shared" si="26"/>
        <v>#DIV/0!</v>
      </c>
      <c r="K400" s="103" t="e">
        <f t="shared" si="25"/>
        <v>#DIV/0!</v>
      </c>
    </row>
    <row r="401" spans="1:11">
      <c r="A401" s="101"/>
      <c r="B401" s="101"/>
      <c r="C401" s="101"/>
      <c r="D401" s="104">
        <v>3691</v>
      </c>
      <c r="E401" s="85" t="s">
        <v>1332</v>
      </c>
      <c r="F401" s="67">
        <f>'Posebni dio izvršenja'!E544</f>
        <v>0</v>
      </c>
      <c r="G401" s="67">
        <f>'Posebni dio izvršenja'!F544</f>
        <v>0</v>
      </c>
      <c r="H401" s="67">
        <f>'Posebni dio izvršenja'!G544</f>
        <v>0</v>
      </c>
      <c r="I401" s="67">
        <f>'Posebni dio izvršenja'!H544</f>
        <v>0</v>
      </c>
      <c r="J401" s="105" t="e">
        <f t="shared" si="26"/>
        <v>#DIV/0!</v>
      </c>
      <c r="K401" s="105" t="e">
        <f t="shared" si="25"/>
        <v>#DIV/0!</v>
      </c>
    </row>
    <row r="402" spans="1:11" ht="26.4">
      <c r="A402" s="101"/>
      <c r="B402" s="101">
        <v>37</v>
      </c>
      <c r="C402" s="101"/>
      <c r="D402" s="104">
        <v>37</v>
      </c>
      <c r="E402" s="111" t="s">
        <v>1351</v>
      </c>
      <c r="F402" s="102">
        <f t="shared" ref="F402:I403" si="27">F403</f>
        <v>0</v>
      </c>
      <c r="G402" s="102">
        <f t="shared" si="27"/>
        <v>0</v>
      </c>
      <c r="H402" s="102">
        <f t="shared" si="27"/>
        <v>0</v>
      </c>
      <c r="I402" s="102">
        <f t="shared" si="27"/>
        <v>0</v>
      </c>
      <c r="J402" s="103" t="e">
        <f t="shared" si="26"/>
        <v>#DIV/0!</v>
      </c>
      <c r="K402" s="103" t="e">
        <f t="shared" si="25"/>
        <v>#DIV/0!</v>
      </c>
    </row>
    <row r="403" spans="1:11">
      <c r="A403" s="101"/>
      <c r="B403" s="101"/>
      <c r="C403" s="101">
        <v>372</v>
      </c>
      <c r="D403" s="104"/>
      <c r="E403" s="101" t="s">
        <v>1352</v>
      </c>
      <c r="F403" s="102">
        <f t="shared" si="27"/>
        <v>0</v>
      </c>
      <c r="G403" s="67">
        <f t="shared" si="27"/>
        <v>0</v>
      </c>
      <c r="H403" s="67">
        <f t="shared" si="27"/>
        <v>0</v>
      </c>
      <c r="I403" s="102">
        <f t="shared" si="27"/>
        <v>0</v>
      </c>
      <c r="J403" s="103" t="e">
        <f t="shared" si="26"/>
        <v>#DIV/0!</v>
      </c>
      <c r="K403" s="103" t="e">
        <f t="shared" si="25"/>
        <v>#DIV/0!</v>
      </c>
    </row>
    <row r="404" spans="1:11">
      <c r="A404" s="101"/>
      <c r="B404" s="101"/>
      <c r="C404" s="101"/>
      <c r="D404" s="104">
        <v>3721</v>
      </c>
      <c r="E404" s="85" t="s">
        <v>1314</v>
      </c>
      <c r="F404" s="67">
        <f>'Posebni dio izvršenja'!E546</f>
        <v>0</v>
      </c>
      <c r="G404" s="67">
        <f>'Posebni dio izvršenja'!F546</f>
        <v>0</v>
      </c>
      <c r="H404" s="67">
        <f>'Posebni dio izvršenja'!G546</f>
        <v>0</v>
      </c>
      <c r="I404" s="67">
        <f>'Posebni dio izvršenja'!H546</f>
        <v>0</v>
      </c>
      <c r="J404" s="105" t="e">
        <f t="shared" si="26"/>
        <v>#DIV/0!</v>
      </c>
      <c r="K404" s="105" t="e">
        <f t="shared" si="25"/>
        <v>#DIV/0!</v>
      </c>
    </row>
    <row r="405" spans="1:11">
      <c r="A405" s="101"/>
      <c r="B405" s="101">
        <v>38</v>
      </c>
      <c r="C405" s="101"/>
      <c r="D405" s="104"/>
      <c r="E405" s="101" t="s">
        <v>1350</v>
      </c>
      <c r="F405" s="102">
        <f t="shared" ref="F405:I406" si="28">F406</f>
        <v>0</v>
      </c>
      <c r="G405" s="102">
        <f t="shared" si="28"/>
        <v>0</v>
      </c>
      <c r="H405" s="102">
        <f t="shared" si="28"/>
        <v>0</v>
      </c>
      <c r="I405" s="102">
        <f t="shared" si="28"/>
        <v>0</v>
      </c>
      <c r="J405" s="103" t="e">
        <f t="shared" si="26"/>
        <v>#DIV/0!</v>
      </c>
      <c r="K405" s="103" t="e">
        <f t="shared" si="25"/>
        <v>#DIV/0!</v>
      </c>
    </row>
    <row r="406" spans="1:11">
      <c r="A406" s="101"/>
      <c r="B406" s="101"/>
      <c r="C406" s="101">
        <v>381</v>
      </c>
      <c r="D406" s="104"/>
      <c r="E406" s="101" t="s">
        <v>1338</v>
      </c>
      <c r="F406" s="102">
        <f t="shared" si="28"/>
        <v>0</v>
      </c>
      <c r="G406" s="67">
        <f t="shared" si="28"/>
        <v>0</v>
      </c>
      <c r="H406" s="67">
        <f t="shared" si="28"/>
        <v>0</v>
      </c>
      <c r="I406" s="102">
        <f t="shared" si="28"/>
        <v>0</v>
      </c>
      <c r="J406" s="103" t="e">
        <f t="shared" si="26"/>
        <v>#DIV/0!</v>
      </c>
      <c r="K406" s="103" t="e">
        <f t="shared" si="25"/>
        <v>#DIV/0!</v>
      </c>
    </row>
    <row r="407" spans="1:11">
      <c r="A407" s="101"/>
      <c r="B407" s="101"/>
      <c r="C407" s="101"/>
      <c r="D407" s="104">
        <v>3811</v>
      </c>
      <c r="E407" s="85" t="s">
        <v>1307</v>
      </c>
      <c r="F407" s="67">
        <f>'Posebni dio izvršenja'!E548</f>
        <v>0</v>
      </c>
      <c r="G407" s="67">
        <f>'Posebni dio izvršenja'!F548</f>
        <v>0</v>
      </c>
      <c r="H407" s="67">
        <f>'Posebni dio izvršenja'!G548</f>
        <v>0</v>
      </c>
      <c r="I407" s="67">
        <f>'Posebni dio izvršenja'!H548</f>
        <v>0</v>
      </c>
      <c r="J407" s="105" t="e">
        <f t="shared" si="26"/>
        <v>#DIV/0!</v>
      </c>
      <c r="K407" s="105" t="e">
        <f t="shared" si="25"/>
        <v>#DIV/0!</v>
      </c>
    </row>
    <row r="408" spans="1:11">
      <c r="A408" s="101">
        <v>4</v>
      </c>
      <c r="B408" s="101"/>
      <c r="C408" s="101"/>
      <c r="D408" s="104"/>
      <c r="E408" s="101" t="s">
        <v>1343</v>
      </c>
      <c r="F408" s="102">
        <f>F409+F412</f>
        <v>2401.3000000000002</v>
      </c>
      <c r="G408" s="102">
        <f>G409+G412</f>
        <v>0</v>
      </c>
      <c r="H408" s="102">
        <f>H409+H412</f>
        <v>9000</v>
      </c>
      <c r="I408" s="102">
        <f>I409+I412</f>
        <v>10048.59</v>
      </c>
      <c r="J408" s="103" t="e">
        <f t="shared" si="26"/>
        <v>#DIV/0!</v>
      </c>
      <c r="K408" s="103">
        <f t="shared" si="25"/>
        <v>111.65100000000001</v>
      </c>
    </row>
    <row r="409" spans="1:11">
      <c r="A409" s="101"/>
      <c r="B409" s="101">
        <v>41</v>
      </c>
      <c r="C409" s="101"/>
      <c r="D409" s="104"/>
      <c r="E409" s="101" t="s">
        <v>1353</v>
      </c>
      <c r="F409" s="102">
        <f t="shared" ref="F409:I410" si="29">F410</f>
        <v>0</v>
      </c>
      <c r="G409" s="102">
        <f t="shared" si="29"/>
        <v>0</v>
      </c>
      <c r="H409" s="102">
        <f t="shared" si="29"/>
        <v>0</v>
      </c>
      <c r="I409" s="102">
        <f t="shared" si="29"/>
        <v>0</v>
      </c>
      <c r="J409" s="103" t="e">
        <f t="shared" si="26"/>
        <v>#DIV/0!</v>
      </c>
      <c r="K409" s="103" t="e">
        <f t="shared" si="25"/>
        <v>#DIV/0!</v>
      </c>
    </row>
    <row r="410" spans="1:11">
      <c r="A410" s="101"/>
      <c r="B410" s="101"/>
      <c r="C410" s="101">
        <v>412</v>
      </c>
      <c r="D410" s="104"/>
      <c r="E410" s="101" t="s">
        <v>1308</v>
      </c>
      <c r="F410" s="102">
        <f t="shared" si="29"/>
        <v>0</v>
      </c>
      <c r="G410" s="67">
        <f t="shared" si="29"/>
        <v>0</v>
      </c>
      <c r="H410" s="67">
        <f t="shared" si="29"/>
        <v>0</v>
      </c>
      <c r="I410" s="102">
        <f t="shared" si="29"/>
        <v>0</v>
      </c>
      <c r="J410" s="103" t="e">
        <f t="shared" si="26"/>
        <v>#DIV/0!</v>
      </c>
      <c r="K410" s="103" t="e">
        <f t="shared" si="25"/>
        <v>#DIV/0!</v>
      </c>
    </row>
    <row r="411" spans="1:11">
      <c r="A411" s="101"/>
      <c r="B411" s="101"/>
      <c r="C411" s="101"/>
      <c r="D411" s="104">
        <v>4123</v>
      </c>
      <c r="E411" s="85" t="s">
        <v>1315</v>
      </c>
      <c r="F411" s="67">
        <f>'Posebni dio izvršenja'!E210</f>
        <v>0</v>
      </c>
      <c r="G411" s="67">
        <f>'Posebni dio izvršenja'!F210</f>
        <v>0</v>
      </c>
      <c r="H411" s="67">
        <f>'Posebni dio izvršenja'!G210</f>
        <v>0</v>
      </c>
      <c r="I411" s="67">
        <f>'Posebni dio izvršenja'!H210</f>
        <v>0</v>
      </c>
      <c r="J411" s="105" t="e">
        <f t="shared" si="26"/>
        <v>#DIV/0!</v>
      </c>
      <c r="K411" s="105" t="e">
        <f t="shared" si="25"/>
        <v>#DIV/0!</v>
      </c>
    </row>
    <row r="412" spans="1:11">
      <c r="A412" s="101"/>
      <c r="B412" s="101">
        <v>42</v>
      </c>
      <c r="C412" s="101"/>
      <c r="D412" s="104"/>
      <c r="E412" s="101" t="s">
        <v>1343</v>
      </c>
      <c r="F412" s="102">
        <f>F413+F419</f>
        <v>2401.3000000000002</v>
      </c>
      <c r="G412" s="102">
        <f>G413+G419</f>
        <v>0</v>
      </c>
      <c r="H412" s="102">
        <f>H413+H419</f>
        <v>9000</v>
      </c>
      <c r="I412" s="102">
        <f>I413+I419</f>
        <v>10048.59</v>
      </c>
      <c r="J412" s="103" t="e">
        <f t="shared" si="26"/>
        <v>#DIV/0!</v>
      </c>
      <c r="K412" s="103">
        <f t="shared" si="25"/>
        <v>111.65100000000001</v>
      </c>
    </row>
    <row r="413" spans="1:11">
      <c r="A413" s="101"/>
      <c r="B413" s="101"/>
      <c r="C413" s="101">
        <v>422</v>
      </c>
      <c r="D413" s="104"/>
      <c r="E413" s="101" t="s">
        <v>1345</v>
      </c>
      <c r="F413" s="102">
        <f>SUM(F414:F418)</f>
        <v>2401.3000000000002</v>
      </c>
      <c r="G413" s="67">
        <f>SUM(G414:G418)</f>
        <v>0</v>
      </c>
      <c r="H413" s="67">
        <f>SUM(H414:H418)</f>
        <v>9000</v>
      </c>
      <c r="I413" s="102">
        <f>SUM(I414:I418)</f>
        <v>10048.59</v>
      </c>
      <c r="J413" s="103" t="e">
        <f t="shared" si="26"/>
        <v>#DIV/0!</v>
      </c>
      <c r="K413" s="103">
        <f t="shared" si="25"/>
        <v>111.65100000000001</v>
      </c>
    </row>
    <row r="414" spans="1:11">
      <c r="A414" s="101"/>
      <c r="B414" s="101"/>
      <c r="C414" s="101"/>
      <c r="D414" s="104">
        <v>4221</v>
      </c>
      <c r="E414" s="85" t="s">
        <v>1287</v>
      </c>
      <c r="F414" s="67">
        <f>'Posebni dio izvršenja'!E553+'Posebni dio izvršenja'!E212</f>
        <v>0</v>
      </c>
      <c r="G414" s="67">
        <f>'Posebni dio izvršenja'!F553+'Posebni dio izvršenja'!F212</f>
        <v>0</v>
      </c>
      <c r="H414" s="67">
        <f>'Posebni dio izvršenja'!G553+'Posebni dio izvršenja'!G212</f>
        <v>6500</v>
      </c>
      <c r="I414" s="67">
        <f>'Posebni dio izvršenja'!H553+'Posebni dio izvršenja'!H212</f>
        <v>7140</v>
      </c>
      <c r="J414" s="105" t="e">
        <f t="shared" si="26"/>
        <v>#DIV/0!</v>
      </c>
      <c r="K414" s="105">
        <f t="shared" si="25"/>
        <v>109.84615384615384</v>
      </c>
    </row>
    <row r="415" spans="1:11">
      <c r="A415" s="101"/>
      <c r="B415" s="101"/>
      <c r="C415" s="101"/>
      <c r="D415" s="104">
        <v>4222</v>
      </c>
      <c r="E415" s="85" t="s">
        <v>1302</v>
      </c>
      <c r="F415" s="67">
        <f>'Posebni dio izvršenja'!E554</f>
        <v>0</v>
      </c>
      <c r="G415" s="67">
        <f>'Posebni dio izvršenja'!F554</f>
        <v>0</v>
      </c>
      <c r="H415" s="67">
        <f>'Posebni dio izvršenja'!G554</f>
        <v>0</v>
      </c>
      <c r="I415" s="67">
        <f>'Posebni dio izvršenja'!H554</f>
        <v>0</v>
      </c>
      <c r="J415" s="105" t="e">
        <f t="shared" si="26"/>
        <v>#DIV/0!</v>
      </c>
      <c r="K415" s="105" t="e">
        <f t="shared" si="25"/>
        <v>#DIV/0!</v>
      </c>
    </row>
    <row r="416" spans="1:11">
      <c r="A416" s="101"/>
      <c r="B416" s="101"/>
      <c r="C416" s="101"/>
      <c r="D416" s="104">
        <v>4224</v>
      </c>
      <c r="E416" s="85" t="s">
        <v>1310</v>
      </c>
      <c r="F416" s="67">
        <f>'Posebni dio izvršenja'!E555</f>
        <v>2401.3000000000002</v>
      </c>
      <c r="G416" s="67">
        <f>'Posebni dio izvršenja'!F555</f>
        <v>0</v>
      </c>
      <c r="H416" s="67">
        <f>'Posebni dio izvršenja'!G555</f>
        <v>0</v>
      </c>
      <c r="I416" s="67">
        <f>'Posebni dio izvršenja'!H555</f>
        <v>498.21</v>
      </c>
      <c r="J416" s="105" t="e">
        <f t="shared" si="26"/>
        <v>#DIV/0!</v>
      </c>
      <c r="K416" s="105" t="e">
        <f t="shared" si="25"/>
        <v>#DIV/0!</v>
      </c>
    </row>
    <row r="417" spans="1:11">
      <c r="A417" s="101"/>
      <c r="B417" s="101"/>
      <c r="C417" s="101"/>
      <c r="D417" s="104">
        <v>4225</v>
      </c>
      <c r="E417" s="85" t="s">
        <v>1311</v>
      </c>
      <c r="F417" s="67">
        <f>'Posebni dio izvršenja'!E556</f>
        <v>0</v>
      </c>
      <c r="G417" s="67">
        <f>'Posebni dio izvršenja'!F556</f>
        <v>0</v>
      </c>
      <c r="H417" s="67">
        <f>'Posebni dio izvršenja'!G556</f>
        <v>2500</v>
      </c>
      <c r="I417" s="67">
        <f>'Posebni dio izvršenja'!H556</f>
        <v>2410.38</v>
      </c>
      <c r="J417" s="105" t="e">
        <f t="shared" si="26"/>
        <v>#DIV/0!</v>
      </c>
      <c r="K417" s="105">
        <f t="shared" si="25"/>
        <v>96.415199999999999</v>
      </c>
    </row>
    <row r="418" spans="1:11">
      <c r="A418" s="101"/>
      <c r="B418" s="101"/>
      <c r="C418" s="101"/>
      <c r="D418" s="104">
        <v>4227</v>
      </c>
      <c r="E418" s="85" t="s">
        <v>1288</v>
      </c>
      <c r="F418" s="67">
        <f>'Posebni dio izvršenja'!E557+'Posebni dio izvršenja'!E213</f>
        <v>0</v>
      </c>
      <c r="G418" s="67">
        <f>'Posebni dio izvršenja'!F557+'Posebni dio izvršenja'!F213</f>
        <v>0</v>
      </c>
      <c r="H418" s="67">
        <f>'Posebni dio izvršenja'!G557+'Posebni dio izvršenja'!G213</f>
        <v>0</v>
      </c>
      <c r="I418" s="67">
        <f>'Posebni dio izvršenja'!H557+'Posebni dio izvršenja'!H213</f>
        <v>0</v>
      </c>
      <c r="J418" s="105" t="e">
        <f t="shared" si="26"/>
        <v>#DIV/0!</v>
      </c>
      <c r="K418" s="105" t="e">
        <f t="shared" si="25"/>
        <v>#DIV/0!</v>
      </c>
    </row>
    <row r="419" spans="1:11">
      <c r="A419" s="101"/>
      <c r="B419" s="101"/>
      <c r="C419" s="101">
        <v>424</v>
      </c>
      <c r="D419" s="104"/>
      <c r="E419" s="101" t="s">
        <v>1347</v>
      </c>
      <c r="F419" s="102">
        <f>F420</f>
        <v>0</v>
      </c>
      <c r="G419" s="67">
        <f>G420</f>
        <v>0</v>
      </c>
      <c r="H419" s="67">
        <f>H420</f>
        <v>0</v>
      </c>
      <c r="I419" s="102">
        <f>I420</f>
        <v>0</v>
      </c>
      <c r="J419" s="103" t="e">
        <f t="shared" si="26"/>
        <v>#DIV/0!</v>
      </c>
      <c r="K419" s="103" t="e">
        <f t="shared" si="25"/>
        <v>#DIV/0!</v>
      </c>
    </row>
    <row r="420" spans="1:11">
      <c r="A420" s="101"/>
      <c r="B420" s="101"/>
      <c r="C420" s="101"/>
      <c r="D420" s="104">
        <v>4241</v>
      </c>
      <c r="E420" s="85" t="s">
        <v>1316</v>
      </c>
      <c r="F420" s="67">
        <f>'Posebni dio izvršenja'!E558</f>
        <v>0</v>
      </c>
      <c r="G420" s="67">
        <f>'Posebni dio izvršenja'!F558</f>
        <v>0</v>
      </c>
      <c r="H420" s="67">
        <f>'Posebni dio izvršenja'!G558</f>
        <v>0</v>
      </c>
      <c r="I420" s="67">
        <f>'Posebni dio izvršenja'!H558</f>
        <v>0</v>
      </c>
      <c r="J420" s="105" t="e">
        <f t="shared" si="26"/>
        <v>#DIV/0!</v>
      </c>
      <c r="K420" s="105" t="e">
        <f t="shared" si="25"/>
        <v>#DIV/0!</v>
      </c>
    </row>
    <row r="421" spans="1:11">
      <c r="A421" s="101"/>
      <c r="B421" s="101"/>
      <c r="C421" s="101">
        <v>426</v>
      </c>
      <c r="D421" s="104"/>
      <c r="E421" s="101" t="s">
        <v>1346</v>
      </c>
      <c r="F421" s="102">
        <f>F422</f>
        <v>0</v>
      </c>
      <c r="G421" s="67">
        <f>G422</f>
        <v>0</v>
      </c>
      <c r="H421" s="67">
        <f>H422</f>
        <v>0</v>
      </c>
      <c r="I421" s="102">
        <f>I422</f>
        <v>0</v>
      </c>
      <c r="J421" s="103" t="e">
        <f t="shared" si="26"/>
        <v>#DIV/0!</v>
      </c>
      <c r="K421" s="103" t="e">
        <f t="shared" si="25"/>
        <v>#DIV/0!</v>
      </c>
    </row>
    <row r="422" spans="1:11">
      <c r="A422" s="101"/>
      <c r="B422" s="101"/>
      <c r="C422" s="101"/>
      <c r="D422" s="104">
        <v>4262</v>
      </c>
      <c r="E422" s="85" t="s">
        <v>1409</v>
      </c>
      <c r="F422" s="67">
        <f>'Posebni dio izvršenja'!E214</f>
        <v>0</v>
      </c>
      <c r="G422" s="67">
        <f>'Posebni dio izvršenja'!F214</f>
        <v>0</v>
      </c>
      <c r="H422" s="67">
        <f>'Posebni dio izvršenja'!G214</f>
        <v>0</v>
      </c>
      <c r="I422" s="67">
        <f>'Posebni dio izvršenja'!H214</f>
        <v>0</v>
      </c>
      <c r="J422" s="105" t="e">
        <f t="shared" si="26"/>
        <v>#DIV/0!</v>
      </c>
      <c r="K422" s="105" t="e">
        <f t="shared" si="25"/>
        <v>#DIV/0!</v>
      </c>
    </row>
    <row r="423" spans="1:11" ht="15" customHeight="1">
      <c r="A423" s="99"/>
      <c r="B423" s="99"/>
      <c r="C423" s="99"/>
      <c r="D423" s="115"/>
      <c r="E423" s="42" t="s">
        <v>1468</v>
      </c>
      <c r="F423" s="71">
        <f>F424+F462</f>
        <v>80717.760000000009</v>
      </c>
      <c r="G423" s="71">
        <f>G424+G462</f>
        <v>0</v>
      </c>
      <c r="H423" s="71">
        <f>H424+H462</f>
        <v>0</v>
      </c>
      <c r="I423" s="71">
        <f>I424+I462</f>
        <v>36214.75</v>
      </c>
      <c r="J423" s="229" t="e">
        <f t="shared" si="26"/>
        <v>#DIV/0!</v>
      </c>
      <c r="K423" s="229" t="e">
        <f t="shared" si="25"/>
        <v>#DIV/0!</v>
      </c>
    </row>
    <row r="424" spans="1:11" ht="15" customHeight="1">
      <c r="A424" s="101">
        <v>3</v>
      </c>
      <c r="B424" s="101"/>
      <c r="C424" s="101"/>
      <c r="D424" s="85"/>
      <c r="E424" s="101" t="s">
        <v>1356</v>
      </c>
      <c r="F424" s="102">
        <f>F425+F432+F453+F456+F459</f>
        <v>44675.43</v>
      </c>
      <c r="G424" s="102">
        <f>G425+G432+G453+G456+G459</f>
        <v>0</v>
      </c>
      <c r="H424" s="102">
        <f>H425+H432+H453+H456+H459</f>
        <v>0</v>
      </c>
      <c r="I424" s="102">
        <f>I425+I432+I453+I456+I459</f>
        <v>36214.75</v>
      </c>
      <c r="J424" s="103" t="e">
        <f t="shared" si="26"/>
        <v>#DIV/0!</v>
      </c>
      <c r="K424" s="103" t="e">
        <f t="shared" si="25"/>
        <v>#DIV/0!</v>
      </c>
    </row>
    <row r="425" spans="1:11" ht="15" customHeight="1">
      <c r="A425" s="101"/>
      <c r="B425" s="101">
        <v>31</v>
      </c>
      <c r="C425" s="101"/>
      <c r="D425" s="85"/>
      <c r="E425" s="101" t="s">
        <v>1319</v>
      </c>
      <c r="F425" s="102">
        <f>F426+F428+F430</f>
        <v>32755.69</v>
      </c>
      <c r="G425" s="102">
        <f>G426+G428+G430</f>
        <v>0</v>
      </c>
      <c r="H425" s="102">
        <f>H426+H428+H430</f>
        <v>0</v>
      </c>
      <c r="I425" s="102">
        <f>I426+I428+I430</f>
        <v>36214.75</v>
      </c>
      <c r="J425" s="103" t="e">
        <f t="shared" si="26"/>
        <v>#DIV/0!</v>
      </c>
      <c r="K425" s="103" t="e">
        <f t="shared" si="25"/>
        <v>#DIV/0!</v>
      </c>
    </row>
    <row r="426" spans="1:11" ht="15" customHeight="1">
      <c r="A426" s="101"/>
      <c r="B426" s="101"/>
      <c r="C426" s="101">
        <v>311</v>
      </c>
      <c r="D426" s="85"/>
      <c r="E426" s="101" t="s">
        <v>1292</v>
      </c>
      <c r="F426" s="102">
        <f>SUM(F427)</f>
        <v>28116.42</v>
      </c>
      <c r="G426" s="67">
        <f>SUM(G427)</f>
        <v>0</v>
      </c>
      <c r="H426" s="67">
        <f>SUM(H427)</f>
        <v>0</v>
      </c>
      <c r="I426" s="102">
        <f>SUM(I427)</f>
        <v>36091.440000000002</v>
      </c>
      <c r="J426" s="103" t="e">
        <f t="shared" si="26"/>
        <v>#DIV/0!</v>
      </c>
      <c r="K426" s="103" t="e">
        <f t="shared" si="25"/>
        <v>#DIV/0!</v>
      </c>
    </row>
    <row r="427" spans="1:11" ht="15" customHeight="1">
      <c r="A427" s="101"/>
      <c r="B427" s="101"/>
      <c r="C427" s="101"/>
      <c r="D427" s="85">
        <v>3111</v>
      </c>
      <c r="E427" s="67" t="s">
        <v>1395</v>
      </c>
      <c r="F427" s="67">
        <f>'Posebni dio izvršenja'!E249+'Posebni dio izvršenja'!E562</f>
        <v>28116.42</v>
      </c>
      <c r="G427" s="67">
        <f>'Posebni dio izvršenja'!F249+'Posebni dio izvršenja'!F562</f>
        <v>0</v>
      </c>
      <c r="H427" s="67">
        <f>'Posebni dio izvršenja'!G249+'Posebni dio izvršenja'!G562</f>
        <v>0</v>
      </c>
      <c r="I427" s="67">
        <f>'Posebni dio izvršenja'!H249+'Posebni dio izvršenja'!H562</f>
        <v>36091.440000000002</v>
      </c>
      <c r="J427" s="105" t="e">
        <f t="shared" si="26"/>
        <v>#DIV/0!</v>
      </c>
      <c r="K427" s="105" t="e">
        <f t="shared" si="25"/>
        <v>#DIV/0!</v>
      </c>
    </row>
    <row r="428" spans="1:11" ht="15" customHeight="1">
      <c r="A428" s="101"/>
      <c r="B428" s="101"/>
      <c r="C428" s="101">
        <v>312</v>
      </c>
      <c r="D428" s="85"/>
      <c r="E428" s="102" t="s">
        <v>1293</v>
      </c>
      <c r="F428" s="102">
        <f>F429</f>
        <v>0</v>
      </c>
      <c r="G428" s="67">
        <f>G429</f>
        <v>0</v>
      </c>
      <c r="H428" s="67">
        <f>H429</f>
        <v>0</v>
      </c>
      <c r="I428" s="102">
        <f>I429</f>
        <v>0</v>
      </c>
      <c r="J428" s="103" t="e">
        <f t="shared" si="26"/>
        <v>#DIV/0!</v>
      </c>
      <c r="K428" s="103" t="e">
        <f t="shared" si="25"/>
        <v>#DIV/0!</v>
      </c>
    </row>
    <row r="429" spans="1:11" ht="15" customHeight="1">
      <c r="A429" s="101"/>
      <c r="B429" s="101"/>
      <c r="C429" s="101"/>
      <c r="D429" s="85">
        <v>3121</v>
      </c>
      <c r="E429" s="67" t="s">
        <v>1293</v>
      </c>
      <c r="F429" s="67">
        <f>'Posebni dio izvršenja'!E250</f>
        <v>0</v>
      </c>
      <c r="G429" s="67">
        <f>'Posebni dio izvršenja'!F250</f>
        <v>0</v>
      </c>
      <c r="H429" s="67">
        <f>'Posebni dio izvršenja'!G250</f>
        <v>0</v>
      </c>
      <c r="I429" s="67">
        <f>'Posebni dio izvršenja'!H250</f>
        <v>0</v>
      </c>
      <c r="J429" s="105" t="e">
        <f t="shared" si="26"/>
        <v>#DIV/0!</v>
      </c>
      <c r="K429" s="105" t="e">
        <f t="shared" si="25"/>
        <v>#DIV/0!</v>
      </c>
    </row>
    <row r="430" spans="1:11" ht="15" customHeight="1">
      <c r="A430" s="101"/>
      <c r="B430" s="101"/>
      <c r="C430" s="101">
        <v>313</v>
      </c>
      <c r="D430" s="85"/>
      <c r="E430" s="102" t="s">
        <v>1320</v>
      </c>
      <c r="F430" s="102">
        <f>F431</f>
        <v>4639.2700000000004</v>
      </c>
      <c r="G430" s="67">
        <f>G431</f>
        <v>0</v>
      </c>
      <c r="H430" s="67">
        <f>H431</f>
        <v>0</v>
      </c>
      <c r="I430" s="102">
        <f>I431</f>
        <v>123.31</v>
      </c>
      <c r="J430" s="103" t="e">
        <f t="shared" si="26"/>
        <v>#DIV/0!</v>
      </c>
      <c r="K430" s="103" t="e">
        <f t="shared" si="25"/>
        <v>#DIV/0!</v>
      </c>
    </row>
    <row r="431" spans="1:11" ht="15" customHeight="1">
      <c r="A431" s="101"/>
      <c r="B431" s="101"/>
      <c r="C431" s="101"/>
      <c r="D431" s="85">
        <v>3132</v>
      </c>
      <c r="E431" s="67" t="s">
        <v>1354</v>
      </c>
      <c r="F431" s="67">
        <f>'Posebni dio izvršenja'!E251+'Posebni dio izvršenja'!E563</f>
        <v>4639.2700000000004</v>
      </c>
      <c r="G431" s="67">
        <f>'Posebni dio izvršenja'!F251+'Posebni dio izvršenja'!F563</f>
        <v>0</v>
      </c>
      <c r="H431" s="67">
        <f>'Posebni dio izvršenja'!G251+'Posebni dio izvršenja'!G563</f>
        <v>0</v>
      </c>
      <c r="I431" s="67">
        <f>'Posebni dio izvršenja'!H251+'Posebni dio izvršenja'!H563</f>
        <v>123.31</v>
      </c>
      <c r="J431" s="105" t="e">
        <f t="shared" si="26"/>
        <v>#DIV/0!</v>
      </c>
      <c r="K431" s="105" t="e">
        <f t="shared" si="25"/>
        <v>#DIV/0!</v>
      </c>
    </row>
    <row r="432" spans="1:11" ht="15" customHeight="1">
      <c r="A432" s="101"/>
      <c r="B432" s="101">
        <v>32</v>
      </c>
      <c r="C432" s="101"/>
      <c r="D432" s="85"/>
      <c r="E432" s="101" t="s">
        <v>1321</v>
      </c>
      <c r="F432" s="102">
        <f>F433+F437+F442+F451</f>
        <v>1786.7</v>
      </c>
      <c r="G432" s="102">
        <f>G433+G437+G442+G451</f>
        <v>0</v>
      </c>
      <c r="H432" s="102">
        <f>H433+H437+H442+H451</f>
        <v>0</v>
      </c>
      <c r="I432" s="102">
        <f>I433+I437+I442+I451</f>
        <v>0</v>
      </c>
      <c r="J432" s="103" t="e">
        <f t="shared" si="26"/>
        <v>#DIV/0!</v>
      </c>
      <c r="K432" s="103" t="e">
        <f t="shared" si="25"/>
        <v>#DIV/0!</v>
      </c>
    </row>
    <row r="433" spans="1:11" ht="15" customHeight="1">
      <c r="A433" s="101"/>
      <c r="B433" s="101"/>
      <c r="C433" s="101">
        <v>321</v>
      </c>
      <c r="D433" s="85"/>
      <c r="E433" s="102" t="s">
        <v>1322</v>
      </c>
      <c r="F433" s="102">
        <f>SUM(F434:F436)</f>
        <v>129.19999999999999</v>
      </c>
      <c r="G433" s="67">
        <f>SUM(G434:G436)</f>
        <v>0</v>
      </c>
      <c r="H433" s="67">
        <f>SUM(H434:H436)</f>
        <v>0</v>
      </c>
      <c r="I433" s="102">
        <f>SUM(I434:I436)</f>
        <v>0</v>
      </c>
      <c r="J433" s="103" t="e">
        <f t="shared" si="26"/>
        <v>#DIV/0!</v>
      </c>
      <c r="K433" s="103" t="e">
        <f t="shared" si="25"/>
        <v>#DIV/0!</v>
      </c>
    </row>
    <row r="434" spans="1:11" ht="15" customHeight="1">
      <c r="A434" s="101"/>
      <c r="B434" s="101"/>
      <c r="C434" s="101"/>
      <c r="D434" s="85">
        <v>3211</v>
      </c>
      <c r="E434" s="67" t="s">
        <v>1264</v>
      </c>
      <c r="F434" s="67">
        <f>'Posebni dio izvršenja'!E253</f>
        <v>0</v>
      </c>
      <c r="G434" s="67">
        <f>'Posebni dio izvršenja'!F253</f>
        <v>0</v>
      </c>
      <c r="H434" s="67">
        <f>'Posebni dio izvršenja'!G253</f>
        <v>0</v>
      </c>
      <c r="I434" s="67">
        <f>'Posebni dio izvršenja'!H253</f>
        <v>0</v>
      </c>
      <c r="J434" s="105" t="e">
        <f t="shared" si="26"/>
        <v>#DIV/0!</v>
      </c>
      <c r="K434" s="105" t="e">
        <f t="shared" si="25"/>
        <v>#DIV/0!</v>
      </c>
    </row>
    <row r="435" spans="1:11" ht="15" customHeight="1">
      <c r="A435" s="101"/>
      <c r="B435" s="101"/>
      <c r="C435" s="101"/>
      <c r="D435" s="85">
        <v>3212</v>
      </c>
      <c r="E435" s="67" t="s">
        <v>1265</v>
      </c>
      <c r="F435" s="67">
        <f>'Posebni dio izvršenja'!E254</f>
        <v>129.19999999999999</v>
      </c>
      <c r="G435" s="67">
        <f>'Posebni dio izvršenja'!F254</f>
        <v>0</v>
      </c>
      <c r="H435" s="67">
        <f>'Posebni dio izvršenja'!G254</f>
        <v>0</v>
      </c>
      <c r="I435" s="67">
        <f>'Posebni dio izvršenja'!H254</f>
        <v>0</v>
      </c>
      <c r="J435" s="105" t="e">
        <f t="shared" si="26"/>
        <v>#DIV/0!</v>
      </c>
      <c r="K435" s="105" t="e">
        <f t="shared" si="25"/>
        <v>#DIV/0!</v>
      </c>
    </row>
    <row r="436" spans="1:11" ht="15" customHeight="1">
      <c r="A436" s="101"/>
      <c r="B436" s="101"/>
      <c r="C436" s="101"/>
      <c r="D436" s="85">
        <v>3213</v>
      </c>
      <c r="E436" s="67" t="s">
        <v>1266</v>
      </c>
      <c r="F436" s="67">
        <f>'Posebni dio izvršenja'!E255</f>
        <v>0</v>
      </c>
      <c r="G436" s="67">
        <f>'Posebni dio izvršenja'!F255</f>
        <v>0</v>
      </c>
      <c r="H436" s="67">
        <f>'Posebni dio izvršenja'!G255</f>
        <v>0</v>
      </c>
      <c r="I436" s="67">
        <f>'Posebni dio izvršenja'!H255</f>
        <v>0</v>
      </c>
      <c r="J436" s="105" t="e">
        <f t="shared" si="26"/>
        <v>#DIV/0!</v>
      </c>
      <c r="K436" s="105" t="e">
        <f t="shared" si="25"/>
        <v>#DIV/0!</v>
      </c>
    </row>
    <row r="437" spans="1:11" ht="15" customHeight="1">
      <c r="A437" s="101"/>
      <c r="B437" s="101"/>
      <c r="C437" s="101">
        <v>322</v>
      </c>
      <c r="D437" s="85"/>
      <c r="E437" s="102" t="s">
        <v>1339</v>
      </c>
      <c r="F437" s="102">
        <f>F438+F440+F441+F439</f>
        <v>0</v>
      </c>
      <c r="G437" s="67">
        <f>G438+G440+G441+G439</f>
        <v>0</v>
      </c>
      <c r="H437" s="67">
        <f>H438+H440+H441+H439</f>
        <v>0</v>
      </c>
      <c r="I437" s="102">
        <f>I438+I440+I441+I439</f>
        <v>0</v>
      </c>
      <c r="J437" s="103" t="e">
        <f t="shared" si="26"/>
        <v>#DIV/0!</v>
      </c>
      <c r="K437" s="103" t="e">
        <f t="shared" si="25"/>
        <v>#DIV/0!</v>
      </c>
    </row>
    <row r="438" spans="1:11" ht="15" customHeight="1">
      <c r="A438" s="101"/>
      <c r="B438" s="101"/>
      <c r="C438" s="101"/>
      <c r="D438" s="85">
        <v>3221</v>
      </c>
      <c r="E438" s="67" t="s">
        <v>1267</v>
      </c>
      <c r="F438" s="67">
        <f>'Posebni dio izvršenja'!E256</f>
        <v>0</v>
      </c>
      <c r="G438" s="67">
        <f>'Posebni dio izvršenja'!F256</f>
        <v>0</v>
      </c>
      <c r="H438" s="67">
        <f>'Posebni dio izvršenja'!G256</f>
        <v>0</v>
      </c>
      <c r="I438" s="67">
        <f>'Posebni dio izvršenja'!H256</f>
        <v>0</v>
      </c>
      <c r="J438" s="105" t="e">
        <f t="shared" si="26"/>
        <v>#DIV/0!</v>
      </c>
      <c r="K438" s="105" t="e">
        <f t="shared" si="25"/>
        <v>#DIV/0!</v>
      </c>
    </row>
    <row r="439" spans="1:11" ht="15" customHeight="1">
      <c r="A439" s="101"/>
      <c r="B439" s="101"/>
      <c r="C439" s="101"/>
      <c r="D439" s="85">
        <v>3222</v>
      </c>
      <c r="E439" s="67" t="s">
        <v>1568</v>
      </c>
      <c r="F439" s="67">
        <f>'Posebni dio izvršenja'!E257</f>
        <v>0</v>
      </c>
      <c r="G439" s="67">
        <f>'Posebni dio izvršenja'!F257</f>
        <v>0</v>
      </c>
      <c r="H439" s="67">
        <f>'Posebni dio izvršenja'!G257</f>
        <v>0</v>
      </c>
      <c r="I439" s="67">
        <f>'Posebni dio izvršenja'!H257</f>
        <v>0</v>
      </c>
      <c r="J439" s="105" t="e">
        <f t="shared" si="26"/>
        <v>#DIV/0!</v>
      </c>
      <c r="K439" s="105" t="e">
        <f t="shared" si="25"/>
        <v>#DIV/0!</v>
      </c>
    </row>
    <row r="440" spans="1:11" ht="15" customHeight="1">
      <c r="A440" s="101"/>
      <c r="B440" s="101"/>
      <c r="C440" s="101"/>
      <c r="D440" s="85">
        <v>3223</v>
      </c>
      <c r="E440" s="67" t="s">
        <v>1269</v>
      </c>
      <c r="F440" s="67">
        <f>'Posebni dio izvršenja'!E258</f>
        <v>0</v>
      </c>
      <c r="G440" s="67">
        <f>'Posebni dio izvršenja'!F258</f>
        <v>0</v>
      </c>
      <c r="H440" s="67">
        <f>'Posebni dio izvršenja'!G258</f>
        <v>0</v>
      </c>
      <c r="I440" s="67">
        <f>'Posebni dio izvršenja'!H258</f>
        <v>0</v>
      </c>
      <c r="J440" s="105" t="e">
        <f t="shared" si="26"/>
        <v>#DIV/0!</v>
      </c>
      <c r="K440" s="105" t="e">
        <f t="shared" si="25"/>
        <v>#DIV/0!</v>
      </c>
    </row>
    <row r="441" spans="1:11" ht="15" customHeight="1">
      <c r="A441" s="101"/>
      <c r="B441" s="101"/>
      <c r="C441" s="101"/>
      <c r="D441" s="85">
        <v>3224</v>
      </c>
      <c r="E441" s="67" t="s">
        <v>1411</v>
      </c>
      <c r="F441" s="67">
        <f>'Posebni dio izvršenja'!E259</f>
        <v>0</v>
      </c>
      <c r="G441" s="67">
        <f>'Posebni dio izvršenja'!F259</f>
        <v>0</v>
      </c>
      <c r="H441" s="67">
        <f>'Posebni dio izvršenja'!G293+'Posebni dio izvršenja'!G259</f>
        <v>0</v>
      </c>
      <c r="I441" s="67">
        <f>'Posebni dio izvršenja'!H259</f>
        <v>0</v>
      </c>
      <c r="J441" s="105" t="e">
        <f t="shared" si="26"/>
        <v>#DIV/0!</v>
      </c>
      <c r="K441" s="105" t="e">
        <f t="shared" si="25"/>
        <v>#DIV/0!</v>
      </c>
    </row>
    <row r="442" spans="1:11" ht="15" customHeight="1">
      <c r="A442" s="101"/>
      <c r="B442" s="101"/>
      <c r="C442" s="101">
        <v>323</v>
      </c>
      <c r="D442" s="85"/>
      <c r="E442" s="102" t="s">
        <v>1340</v>
      </c>
      <c r="F442" s="102">
        <f>SUM(F443:F450)</f>
        <v>1657.5</v>
      </c>
      <c r="G442" s="67">
        <f>SUM(G443:G450)</f>
        <v>0</v>
      </c>
      <c r="H442" s="67">
        <f>SUM(H443:H450)</f>
        <v>0</v>
      </c>
      <c r="I442" s="102">
        <f>SUM(I443:I450)</f>
        <v>0</v>
      </c>
      <c r="J442" s="103" t="e">
        <f t="shared" si="26"/>
        <v>#DIV/0!</v>
      </c>
      <c r="K442" s="103" t="e">
        <f t="shared" si="25"/>
        <v>#DIV/0!</v>
      </c>
    </row>
    <row r="443" spans="1:11" ht="15" customHeight="1">
      <c r="A443" s="101"/>
      <c r="B443" s="101"/>
      <c r="C443" s="101"/>
      <c r="D443" s="85">
        <v>3231</v>
      </c>
      <c r="E443" s="67" t="s">
        <v>1272</v>
      </c>
      <c r="F443" s="67">
        <f>'Posebni dio izvršenja'!E260</f>
        <v>0</v>
      </c>
      <c r="G443" s="67">
        <f>'Posebni dio izvršenja'!F260</f>
        <v>0</v>
      </c>
      <c r="H443" s="67">
        <f>'Posebni dio izvršenja'!G260</f>
        <v>0</v>
      </c>
      <c r="I443" s="67">
        <f>'Posebni dio izvršenja'!H260</f>
        <v>0</v>
      </c>
      <c r="J443" s="105" t="e">
        <f t="shared" si="26"/>
        <v>#DIV/0!</v>
      </c>
      <c r="K443" s="105" t="e">
        <f t="shared" si="25"/>
        <v>#DIV/0!</v>
      </c>
    </row>
    <row r="444" spans="1:11" ht="15" customHeight="1">
      <c r="A444" s="101"/>
      <c r="B444" s="101"/>
      <c r="C444" s="101"/>
      <c r="D444" s="85">
        <v>3232</v>
      </c>
      <c r="E444" s="67" t="s">
        <v>1273</v>
      </c>
      <c r="F444" s="67">
        <f>'Posebni dio izvršenja'!E261</f>
        <v>0</v>
      </c>
      <c r="G444" s="67">
        <f>'Posebni dio izvršenja'!F261</f>
        <v>0</v>
      </c>
      <c r="H444" s="67">
        <f>'Posebni dio izvršenja'!G261</f>
        <v>0</v>
      </c>
      <c r="I444" s="67">
        <f>'Posebni dio izvršenja'!H261</f>
        <v>0</v>
      </c>
      <c r="J444" s="105" t="e">
        <f t="shared" si="26"/>
        <v>#DIV/0!</v>
      </c>
      <c r="K444" s="105" t="e">
        <f t="shared" si="25"/>
        <v>#DIV/0!</v>
      </c>
    </row>
    <row r="445" spans="1:11" ht="15" customHeight="1">
      <c r="A445" s="101"/>
      <c r="B445" s="101"/>
      <c r="C445" s="101"/>
      <c r="D445" s="85">
        <v>3233</v>
      </c>
      <c r="E445" s="67" t="s">
        <v>1274</v>
      </c>
      <c r="F445" s="67">
        <f>'Posebni dio izvršenja'!E262</f>
        <v>1657.5</v>
      </c>
      <c r="G445" s="67">
        <f>'Posebni dio izvršenja'!F262</f>
        <v>0</v>
      </c>
      <c r="H445" s="67">
        <f>'Posebni dio izvršenja'!G262</f>
        <v>0</v>
      </c>
      <c r="I445" s="67">
        <f>'Posebni dio izvršenja'!H262</f>
        <v>0</v>
      </c>
      <c r="J445" s="105" t="e">
        <f t="shared" si="26"/>
        <v>#DIV/0!</v>
      </c>
      <c r="K445" s="105" t="e">
        <f t="shared" si="25"/>
        <v>#DIV/0!</v>
      </c>
    </row>
    <row r="446" spans="1:11" ht="15" customHeight="1">
      <c r="A446" s="101"/>
      <c r="B446" s="101"/>
      <c r="C446" s="101"/>
      <c r="D446" s="85">
        <v>3234</v>
      </c>
      <c r="E446" s="67" t="s">
        <v>1275</v>
      </c>
      <c r="F446" s="67">
        <f>'Posebni dio izvršenja'!E263</f>
        <v>0</v>
      </c>
      <c r="G446" s="67">
        <f>'Posebni dio izvršenja'!F263</f>
        <v>0</v>
      </c>
      <c r="H446" s="67">
        <f>'Posebni dio izvršenja'!G263</f>
        <v>0</v>
      </c>
      <c r="I446" s="67">
        <f>'Posebni dio izvršenja'!H263</f>
        <v>0</v>
      </c>
      <c r="J446" s="105" t="e">
        <f t="shared" si="26"/>
        <v>#DIV/0!</v>
      </c>
      <c r="K446" s="105" t="e">
        <f t="shared" si="25"/>
        <v>#DIV/0!</v>
      </c>
    </row>
    <row r="447" spans="1:11" ht="15" customHeight="1">
      <c r="A447" s="101"/>
      <c r="B447" s="101"/>
      <c r="C447" s="101"/>
      <c r="D447" s="85">
        <v>3235</v>
      </c>
      <c r="E447" s="67" t="s">
        <v>1276</v>
      </c>
      <c r="F447" s="67">
        <f>'Posebni dio izvršenja'!E264</f>
        <v>0</v>
      </c>
      <c r="G447" s="67">
        <f>'Posebni dio izvršenja'!F264</f>
        <v>0</v>
      </c>
      <c r="H447" s="67">
        <f>'Posebni dio izvršenja'!G264</f>
        <v>0</v>
      </c>
      <c r="I447" s="67">
        <f>'Posebni dio izvršenja'!H264</f>
        <v>0</v>
      </c>
      <c r="J447" s="105" t="e">
        <f t="shared" si="26"/>
        <v>#DIV/0!</v>
      </c>
      <c r="K447" s="105" t="e">
        <f t="shared" si="25"/>
        <v>#DIV/0!</v>
      </c>
    </row>
    <row r="448" spans="1:11" ht="15" customHeight="1">
      <c r="A448" s="101"/>
      <c r="B448" s="101"/>
      <c r="C448" s="101"/>
      <c r="D448" s="85">
        <v>3237</v>
      </c>
      <c r="E448" s="67" t="s">
        <v>1278</v>
      </c>
      <c r="F448" s="67">
        <f>'Posebni dio izvršenja'!E265</f>
        <v>0</v>
      </c>
      <c r="G448" s="67">
        <f>'Posebni dio izvršenja'!F265</f>
        <v>0</v>
      </c>
      <c r="H448" s="67">
        <f>'Posebni dio izvršenja'!G265</f>
        <v>0</v>
      </c>
      <c r="I448" s="67">
        <f>'Posebni dio izvršenja'!H265</f>
        <v>0</v>
      </c>
      <c r="J448" s="105" t="e">
        <f t="shared" si="26"/>
        <v>#DIV/0!</v>
      </c>
      <c r="K448" s="105" t="e">
        <f t="shared" si="25"/>
        <v>#DIV/0!</v>
      </c>
    </row>
    <row r="449" spans="1:11" ht="15" customHeight="1">
      <c r="A449" s="101"/>
      <c r="B449" s="101"/>
      <c r="C449" s="101"/>
      <c r="D449" s="85">
        <v>3238</v>
      </c>
      <c r="E449" s="67" t="s">
        <v>1279</v>
      </c>
      <c r="F449" s="67">
        <f>'Posebni dio izvršenja'!E266</f>
        <v>0</v>
      </c>
      <c r="G449" s="67">
        <f>'Posebni dio izvršenja'!F266</f>
        <v>0</v>
      </c>
      <c r="H449" s="67">
        <f>'Posebni dio izvršenja'!G266</f>
        <v>0</v>
      </c>
      <c r="I449" s="67">
        <f>'Posebni dio izvršenja'!H266</f>
        <v>0</v>
      </c>
      <c r="J449" s="105" t="e">
        <f t="shared" si="26"/>
        <v>#DIV/0!</v>
      </c>
      <c r="K449" s="105" t="e">
        <f t="shared" si="25"/>
        <v>#DIV/0!</v>
      </c>
    </row>
    <row r="450" spans="1:11" ht="15" customHeight="1">
      <c r="A450" s="101"/>
      <c r="B450" s="101"/>
      <c r="C450" s="101"/>
      <c r="D450" s="85">
        <v>3239</v>
      </c>
      <c r="E450" s="67" t="s">
        <v>1280</v>
      </c>
      <c r="F450" s="67">
        <f>'Posebni dio izvršenja'!E267</f>
        <v>0</v>
      </c>
      <c r="G450" s="67">
        <f>'Posebni dio izvršenja'!F267</f>
        <v>0</v>
      </c>
      <c r="H450" s="67">
        <f>'Posebni dio izvršenja'!G267</f>
        <v>0</v>
      </c>
      <c r="I450" s="67">
        <f>'Posebni dio izvršenja'!H267</f>
        <v>0</v>
      </c>
      <c r="J450" s="105" t="e">
        <f t="shared" si="26"/>
        <v>#DIV/0!</v>
      </c>
      <c r="K450" s="105" t="e">
        <f t="shared" si="25"/>
        <v>#DIV/0!</v>
      </c>
    </row>
    <row r="451" spans="1:11" ht="15" customHeight="1">
      <c r="A451" s="101"/>
      <c r="B451" s="101"/>
      <c r="C451" s="101">
        <v>329</v>
      </c>
      <c r="D451" s="85"/>
      <c r="E451" s="102" t="s">
        <v>1280</v>
      </c>
      <c r="F451" s="102">
        <f>F452</f>
        <v>0</v>
      </c>
      <c r="G451" s="67">
        <f>G452</f>
        <v>0</v>
      </c>
      <c r="H451" s="67">
        <f>H452</f>
        <v>0</v>
      </c>
      <c r="I451" s="102">
        <f>I452</f>
        <v>0</v>
      </c>
      <c r="J451" s="103" t="e">
        <f t="shared" si="26"/>
        <v>#DIV/0!</v>
      </c>
      <c r="K451" s="103" t="e">
        <f t="shared" si="25"/>
        <v>#DIV/0!</v>
      </c>
    </row>
    <row r="452" spans="1:11" ht="15" customHeight="1">
      <c r="A452" s="101"/>
      <c r="B452" s="101"/>
      <c r="C452" s="101"/>
      <c r="D452" s="85">
        <v>3293</v>
      </c>
      <c r="E452" s="67" t="s">
        <v>1297</v>
      </c>
      <c r="F452" s="67">
        <f>'Posebni dio izvršenja'!E268</f>
        <v>0</v>
      </c>
      <c r="G452" s="67">
        <f>'Posebni dio izvršenja'!F268</f>
        <v>0</v>
      </c>
      <c r="H452" s="67">
        <f>'Posebni dio izvršenja'!G268</f>
        <v>0</v>
      </c>
      <c r="I452" s="67">
        <f>'Posebni dio izvršenja'!H268</f>
        <v>0</v>
      </c>
      <c r="J452" s="105" t="e">
        <f t="shared" si="26"/>
        <v>#DIV/0!</v>
      </c>
      <c r="K452" s="105" t="e">
        <f t="shared" ref="K452:K515" si="30">I452/H452*100</f>
        <v>#DIV/0!</v>
      </c>
    </row>
    <row r="453" spans="1:11" s="110" customFormat="1" ht="15" customHeight="1">
      <c r="A453" s="101"/>
      <c r="B453" s="101">
        <v>35</v>
      </c>
      <c r="C453" s="101"/>
      <c r="D453" s="85"/>
      <c r="E453" s="102" t="s">
        <v>1549</v>
      </c>
      <c r="F453" s="102">
        <f t="shared" ref="F453:I454" si="31">F454</f>
        <v>10133.040000000001</v>
      </c>
      <c r="G453" s="102">
        <f t="shared" si="31"/>
        <v>0</v>
      </c>
      <c r="H453" s="102">
        <f t="shared" si="31"/>
        <v>0</v>
      </c>
      <c r="I453" s="102">
        <f t="shared" si="31"/>
        <v>0</v>
      </c>
      <c r="J453" s="103" t="e">
        <f t="shared" si="26"/>
        <v>#DIV/0!</v>
      </c>
      <c r="K453" s="103" t="e">
        <f t="shared" si="30"/>
        <v>#DIV/0!</v>
      </c>
    </row>
    <row r="454" spans="1:11" s="110" customFormat="1" ht="15" customHeight="1">
      <c r="A454" s="101"/>
      <c r="B454" s="101"/>
      <c r="C454" s="101">
        <v>353</v>
      </c>
      <c r="D454" s="85"/>
      <c r="E454" s="178" t="s">
        <v>1550</v>
      </c>
      <c r="F454" s="102">
        <f t="shared" si="31"/>
        <v>10133.040000000001</v>
      </c>
      <c r="G454" s="67">
        <f t="shared" si="31"/>
        <v>0</v>
      </c>
      <c r="H454" s="67">
        <f t="shared" si="31"/>
        <v>0</v>
      </c>
      <c r="I454" s="102">
        <f t="shared" si="31"/>
        <v>0</v>
      </c>
      <c r="J454" s="103" t="e">
        <f t="shared" si="26"/>
        <v>#DIV/0!</v>
      </c>
      <c r="K454" s="103" t="e">
        <f t="shared" si="30"/>
        <v>#DIV/0!</v>
      </c>
    </row>
    <row r="455" spans="1:11" ht="15" customHeight="1">
      <c r="A455" s="101"/>
      <c r="B455" s="101"/>
      <c r="C455" s="101"/>
      <c r="D455" s="85">
        <v>3531</v>
      </c>
      <c r="E455" s="67" t="s">
        <v>1553</v>
      </c>
      <c r="F455" s="67">
        <f>'Posebni dio izvršenja'!E270</f>
        <v>10133.040000000001</v>
      </c>
      <c r="G455" s="67">
        <f>'Posebni dio izvršenja'!F270</f>
        <v>0</v>
      </c>
      <c r="H455" s="67">
        <f>'Posebni dio izvršenja'!G270</f>
        <v>0</v>
      </c>
      <c r="I455" s="67">
        <f>'Posebni dio izvršenja'!H270</f>
        <v>0</v>
      </c>
      <c r="J455" s="105" t="e">
        <f t="shared" si="26"/>
        <v>#DIV/0!</v>
      </c>
      <c r="K455" s="105" t="e">
        <f t="shared" si="30"/>
        <v>#DIV/0!</v>
      </c>
    </row>
    <row r="456" spans="1:11" s="110" customFormat="1" ht="15" customHeight="1">
      <c r="A456" s="101"/>
      <c r="B456" s="101">
        <v>36</v>
      </c>
      <c r="C456" s="101"/>
      <c r="D456" s="85"/>
      <c r="E456" s="102" t="s">
        <v>1389</v>
      </c>
      <c r="F456" s="102">
        <f t="shared" ref="F456:I457" si="32">F457</f>
        <v>0</v>
      </c>
      <c r="G456" s="102">
        <f t="shared" si="32"/>
        <v>0</v>
      </c>
      <c r="H456" s="102">
        <f t="shared" si="32"/>
        <v>0</v>
      </c>
      <c r="I456" s="102">
        <f t="shared" si="32"/>
        <v>0</v>
      </c>
      <c r="J456" s="103" t="e">
        <f t="shared" si="26"/>
        <v>#DIV/0!</v>
      </c>
      <c r="K456" s="103" t="e">
        <f t="shared" si="30"/>
        <v>#DIV/0!</v>
      </c>
    </row>
    <row r="457" spans="1:11" s="110" customFormat="1" ht="15" customHeight="1">
      <c r="A457" s="101"/>
      <c r="B457" s="101"/>
      <c r="C457" s="101"/>
      <c r="D457" s="85">
        <v>369</v>
      </c>
      <c r="E457" s="102" t="s">
        <v>1300</v>
      </c>
      <c r="F457" s="102">
        <f t="shared" si="32"/>
        <v>0</v>
      </c>
      <c r="G457" s="67">
        <f t="shared" si="32"/>
        <v>0</v>
      </c>
      <c r="H457" s="67">
        <f t="shared" si="32"/>
        <v>0</v>
      </c>
      <c r="I457" s="102">
        <f t="shared" si="32"/>
        <v>0</v>
      </c>
      <c r="J457" s="103" t="e">
        <f t="shared" si="26"/>
        <v>#DIV/0!</v>
      </c>
      <c r="K457" s="103" t="e">
        <f t="shared" si="30"/>
        <v>#DIV/0!</v>
      </c>
    </row>
    <row r="458" spans="1:11" ht="15" customHeight="1">
      <c r="A458" s="101"/>
      <c r="B458" s="101"/>
      <c r="C458" s="101"/>
      <c r="D458" s="85">
        <v>3693</v>
      </c>
      <c r="E458" s="67" t="s">
        <v>1554</v>
      </c>
      <c r="F458" s="67">
        <f>'Posebni dio izvršenja'!E272</f>
        <v>0</v>
      </c>
      <c r="G458" s="67">
        <f>'Posebni dio izvršenja'!F272</f>
        <v>0</v>
      </c>
      <c r="H458" s="67">
        <f>'Posebni dio izvršenja'!G272</f>
        <v>0</v>
      </c>
      <c r="I458" s="67">
        <f>'Posebni dio izvršenja'!H272</f>
        <v>0</v>
      </c>
      <c r="J458" s="105" t="e">
        <f t="shared" si="26"/>
        <v>#DIV/0!</v>
      </c>
      <c r="K458" s="105" t="e">
        <f t="shared" si="30"/>
        <v>#DIV/0!</v>
      </c>
    </row>
    <row r="459" spans="1:11" s="110" customFormat="1" ht="15" customHeight="1">
      <c r="A459" s="101"/>
      <c r="B459" s="101">
        <v>38</v>
      </c>
      <c r="C459" s="101"/>
      <c r="D459" s="85"/>
      <c r="E459" s="102" t="s">
        <v>1350</v>
      </c>
      <c r="F459" s="102">
        <f t="shared" ref="F459:I460" si="33">F460</f>
        <v>0</v>
      </c>
      <c r="G459" s="102">
        <f t="shared" si="33"/>
        <v>0</v>
      </c>
      <c r="H459" s="102">
        <f t="shared" si="33"/>
        <v>0</v>
      </c>
      <c r="I459" s="102">
        <f t="shared" si="33"/>
        <v>0</v>
      </c>
      <c r="J459" s="103" t="e">
        <f t="shared" si="26"/>
        <v>#DIV/0!</v>
      </c>
      <c r="K459" s="103" t="e">
        <f t="shared" si="30"/>
        <v>#DIV/0!</v>
      </c>
    </row>
    <row r="460" spans="1:11" s="110" customFormat="1" ht="15" customHeight="1">
      <c r="A460" s="101"/>
      <c r="B460" s="101"/>
      <c r="C460" s="101">
        <v>381</v>
      </c>
      <c r="D460" s="85"/>
      <c r="E460" s="102" t="s">
        <v>1338</v>
      </c>
      <c r="F460" s="102">
        <f t="shared" si="33"/>
        <v>0</v>
      </c>
      <c r="G460" s="67">
        <f t="shared" si="33"/>
        <v>0</v>
      </c>
      <c r="H460" s="67">
        <f t="shared" si="33"/>
        <v>0</v>
      </c>
      <c r="I460" s="102">
        <f t="shared" si="33"/>
        <v>0</v>
      </c>
      <c r="J460" s="103" t="e">
        <f t="shared" ref="J460:J549" si="34">H460/G460*100</f>
        <v>#DIV/0!</v>
      </c>
      <c r="K460" s="103" t="e">
        <f t="shared" si="30"/>
        <v>#DIV/0!</v>
      </c>
    </row>
    <row r="461" spans="1:11" ht="15" customHeight="1">
      <c r="A461" s="101"/>
      <c r="B461" s="101"/>
      <c r="C461" s="101"/>
      <c r="D461" s="85">
        <v>3813</v>
      </c>
      <c r="E461" s="67" t="s">
        <v>1555</v>
      </c>
      <c r="F461" s="67">
        <f>'Posebni dio izvršenja'!E274</f>
        <v>0</v>
      </c>
      <c r="G461" s="67">
        <f>'Posebni dio izvršenja'!F274</f>
        <v>0</v>
      </c>
      <c r="H461" s="67">
        <f>'Posebni dio izvršenja'!G274</f>
        <v>0</v>
      </c>
      <c r="I461" s="67">
        <f>'Posebni dio izvršenja'!H274</f>
        <v>0</v>
      </c>
      <c r="J461" s="105" t="e">
        <f t="shared" si="34"/>
        <v>#DIV/0!</v>
      </c>
      <c r="K461" s="105" t="e">
        <f t="shared" si="30"/>
        <v>#DIV/0!</v>
      </c>
    </row>
    <row r="462" spans="1:11" ht="15" customHeight="1">
      <c r="A462" s="101">
        <v>4</v>
      </c>
      <c r="B462" s="101"/>
      <c r="C462" s="101"/>
      <c r="D462" s="85"/>
      <c r="E462" s="101" t="s">
        <v>1343</v>
      </c>
      <c r="F462" s="102">
        <f>F463</f>
        <v>36042.33</v>
      </c>
      <c r="G462" s="102">
        <f>G463</f>
        <v>0</v>
      </c>
      <c r="H462" s="102">
        <f>H463</f>
        <v>0</v>
      </c>
      <c r="I462" s="102">
        <f>I463</f>
        <v>0</v>
      </c>
      <c r="J462" s="103" t="e">
        <f t="shared" si="34"/>
        <v>#DIV/0!</v>
      </c>
      <c r="K462" s="103" t="e">
        <f t="shared" si="30"/>
        <v>#DIV/0!</v>
      </c>
    </row>
    <row r="463" spans="1:11" ht="15" customHeight="1">
      <c r="A463" s="101"/>
      <c r="B463" s="101">
        <v>42</v>
      </c>
      <c r="C463" s="101"/>
      <c r="D463" s="85"/>
      <c r="E463" s="101" t="s">
        <v>1344</v>
      </c>
      <c r="F463" s="102">
        <f>F464+F467</f>
        <v>36042.33</v>
      </c>
      <c r="G463" s="102">
        <f>G464+G467</f>
        <v>0</v>
      </c>
      <c r="H463" s="102">
        <f>H464+H467</f>
        <v>0</v>
      </c>
      <c r="I463" s="102">
        <f>I464+I467</f>
        <v>0</v>
      </c>
      <c r="J463" s="103" t="e">
        <f t="shared" si="34"/>
        <v>#DIV/0!</v>
      </c>
      <c r="K463" s="103" t="e">
        <f t="shared" si="30"/>
        <v>#DIV/0!</v>
      </c>
    </row>
    <row r="464" spans="1:11" ht="15" customHeight="1">
      <c r="A464" s="101"/>
      <c r="B464" s="101"/>
      <c r="C464" s="101">
        <v>422</v>
      </c>
      <c r="D464" s="85"/>
      <c r="E464" s="101" t="s">
        <v>1345</v>
      </c>
      <c r="F464" s="102">
        <f>F465+F466</f>
        <v>20250.18</v>
      </c>
      <c r="G464" s="67">
        <f>G465+G466</f>
        <v>0</v>
      </c>
      <c r="H464" s="67">
        <f>H465+H466</f>
        <v>0</v>
      </c>
      <c r="I464" s="102">
        <f>I465+I466</f>
        <v>0</v>
      </c>
      <c r="J464" s="103" t="e">
        <f t="shared" si="34"/>
        <v>#DIV/0!</v>
      </c>
      <c r="K464" s="103" t="e">
        <f t="shared" si="30"/>
        <v>#DIV/0!</v>
      </c>
    </row>
    <row r="465" spans="1:11" ht="15" customHeight="1">
      <c r="A465" s="101"/>
      <c r="B465" s="101"/>
      <c r="C465" s="101"/>
      <c r="D465" s="85">
        <v>4221</v>
      </c>
      <c r="E465" s="67" t="s">
        <v>1287</v>
      </c>
      <c r="F465" s="67">
        <f>'Posebni dio izvršenja'!E277</f>
        <v>0</v>
      </c>
      <c r="G465" s="67">
        <f>'Posebni dio izvršenja'!F277</f>
        <v>0</v>
      </c>
      <c r="H465" s="67">
        <f>'Posebni dio izvršenja'!G277</f>
        <v>0</v>
      </c>
      <c r="I465" s="67">
        <f>'Posebni dio izvršenja'!H277</f>
        <v>0</v>
      </c>
      <c r="J465" s="105" t="e">
        <f t="shared" si="34"/>
        <v>#DIV/0!</v>
      </c>
      <c r="K465" s="105" t="e">
        <f t="shared" si="30"/>
        <v>#DIV/0!</v>
      </c>
    </row>
    <row r="466" spans="1:11" ht="17.25" customHeight="1">
      <c r="A466" s="101"/>
      <c r="B466" s="101"/>
      <c r="C466" s="101"/>
      <c r="D466" s="85">
        <v>4224</v>
      </c>
      <c r="E466" s="67" t="s">
        <v>1310</v>
      </c>
      <c r="F466" s="67">
        <f>'Posebni dio izvršenja'!E278</f>
        <v>20250.18</v>
      </c>
      <c r="G466" s="67">
        <f>'Posebni dio izvršenja'!F278</f>
        <v>0</v>
      </c>
      <c r="H466" s="67">
        <f>'Posebni dio izvršenja'!G278</f>
        <v>0</v>
      </c>
      <c r="I466" s="67">
        <f>'Posebni dio izvršenja'!H278</f>
        <v>0</v>
      </c>
      <c r="J466" s="105" t="e">
        <f t="shared" si="34"/>
        <v>#DIV/0!</v>
      </c>
      <c r="K466" s="105" t="e">
        <f t="shared" si="30"/>
        <v>#DIV/0!</v>
      </c>
    </row>
    <row r="467" spans="1:11" s="110" customFormat="1" ht="15" customHeight="1">
      <c r="A467" s="101"/>
      <c r="B467" s="101"/>
      <c r="C467" s="101">
        <v>426</v>
      </c>
      <c r="D467" s="85">
        <v>426</v>
      </c>
      <c r="E467" s="102" t="s">
        <v>1409</v>
      </c>
      <c r="F467" s="102">
        <f>F468</f>
        <v>15792.15</v>
      </c>
      <c r="G467" s="67">
        <f>G468</f>
        <v>0</v>
      </c>
      <c r="H467" s="67">
        <f>H468</f>
        <v>0</v>
      </c>
      <c r="I467" s="102">
        <f>I468</f>
        <v>0</v>
      </c>
      <c r="J467" s="103" t="e">
        <f t="shared" si="34"/>
        <v>#DIV/0!</v>
      </c>
      <c r="K467" s="103" t="e">
        <f t="shared" si="30"/>
        <v>#DIV/0!</v>
      </c>
    </row>
    <row r="468" spans="1:11" ht="15" customHeight="1">
      <c r="A468" s="101"/>
      <c r="B468" s="101"/>
      <c r="C468" s="101"/>
      <c r="D468" s="85">
        <v>4262</v>
      </c>
      <c r="E468" s="67" t="s">
        <v>1409</v>
      </c>
      <c r="F468" s="67">
        <f>'Posebni dio izvršenja'!E279</f>
        <v>15792.15</v>
      </c>
      <c r="G468" s="67">
        <f>'Posebni dio izvršenja'!F279</f>
        <v>0</v>
      </c>
      <c r="H468" s="67">
        <f>'Posebni dio izvršenja'!G279</f>
        <v>0</v>
      </c>
      <c r="I468" s="67">
        <f>'Posebni dio izvršenja'!H279</f>
        <v>0</v>
      </c>
      <c r="J468" s="105" t="e">
        <f t="shared" si="34"/>
        <v>#DIV/0!</v>
      </c>
      <c r="K468" s="105" t="e">
        <f t="shared" si="30"/>
        <v>#DIV/0!</v>
      </c>
    </row>
    <row r="469" spans="1:11">
      <c r="A469" s="99"/>
      <c r="B469" s="99"/>
      <c r="C469" s="99"/>
      <c r="D469" s="115"/>
      <c r="E469" s="42" t="s">
        <v>1719</v>
      </c>
      <c r="F469" s="71">
        <f>F470+F490</f>
        <v>0</v>
      </c>
      <c r="G469" s="71">
        <f t="shared" ref="G469:I469" si="35">G470+G490</f>
        <v>0</v>
      </c>
      <c r="H469" s="71">
        <f t="shared" si="35"/>
        <v>7455</v>
      </c>
      <c r="I469" s="71">
        <f t="shared" si="35"/>
        <v>25076.54</v>
      </c>
      <c r="J469" s="229" t="e">
        <f t="shared" ref="J469:J483" si="36">H469/G469*100</f>
        <v>#DIV/0!</v>
      </c>
      <c r="K469" s="229">
        <f t="shared" si="30"/>
        <v>336.37209926224011</v>
      </c>
    </row>
    <row r="470" spans="1:11">
      <c r="A470" s="101">
        <v>3</v>
      </c>
      <c r="B470" s="101"/>
      <c r="C470" s="101"/>
      <c r="D470" s="104"/>
      <c r="E470" s="101" t="s">
        <v>1356</v>
      </c>
      <c r="F470" s="102">
        <f>F478+F471+F510</f>
        <v>0</v>
      </c>
      <c r="G470" s="102">
        <f>G478+G471+G510</f>
        <v>0</v>
      </c>
      <c r="H470" s="102">
        <f>H478+H471+H510</f>
        <v>6855</v>
      </c>
      <c r="I470" s="102">
        <f>I478+I471+I510</f>
        <v>13546.539999999999</v>
      </c>
      <c r="J470" s="103" t="e">
        <f t="shared" si="36"/>
        <v>#DIV/0!</v>
      </c>
      <c r="K470" s="103">
        <f t="shared" si="30"/>
        <v>197.61546316557258</v>
      </c>
    </row>
    <row r="471" spans="1:11">
      <c r="A471" s="101"/>
      <c r="B471" s="101">
        <v>31</v>
      </c>
      <c r="C471" s="101"/>
      <c r="D471" s="104"/>
      <c r="E471" s="101" t="s">
        <v>1319</v>
      </c>
      <c r="F471" s="102">
        <f>F472+F476+F474</f>
        <v>0</v>
      </c>
      <c r="G471" s="102">
        <f>G472+G476+G474</f>
        <v>0</v>
      </c>
      <c r="H471" s="102">
        <f>H472+H476+H474</f>
        <v>6755</v>
      </c>
      <c r="I471" s="102">
        <f>I472+I476+I474</f>
        <v>8169.3099999999995</v>
      </c>
      <c r="J471" s="103" t="e">
        <f t="shared" si="36"/>
        <v>#DIV/0!</v>
      </c>
      <c r="K471" s="103">
        <f t="shared" si="30"/>
        <v>120.93723168023685</v>
      </c>
    </row>
    <row r="472" spans="1:11">
      <c r="A472" s="101"/>
      <c r="B472" s="101"/>
      <c r="C472" s="101">
        <v>311</v>
      </c>
      <c r="D472" s="104"/>
      <c r="E472" s="101" t="s">
        <v>1292</v>
      </c>
      <c r="F472" s="102">
        <f>F473</f>
        <v>0</v>
      </c>
      <c r="G472" s="67">
        <f>G473</f>
        <v>0</v>
      </c>
      <c r="H472" s="67">
        <f>H473</f>
        <v>5800</v>
      </c>
      <c r="I472" s="102">
        <f>I473</f>
        <v>7012.28</v>
      </c>
      <c r="J472" s="103" t="e">
        <f t="shared" si="36"/>
        <v>#DIV/0!</v>
      </c>
      <c r="K472" s="103">
        <f t="shared" si="30"/>
        <v>120.90137931034481</v>
      </c>
    </row>
    <row r="473" spans="1:11">
      <c r="A473" s="101"/>
      <c r="B473" s="101"/>
      <c r="C473" s="101"/>
      <c r="D473" s="104">
        <v>3111</v>
      </c>
      <c r="E473" s="67" t="s">
        <v>1395</v>
      </c>
      <c r="F473" s="67">
        <f>'Posebni dio izvršenja'!E319</f>
        <v>0</v>
      </c>
      <c r="G473" s="67">
        <f>'Posebni dio izvršenja'!F319</f>
        <v>0</v>
      </c>
      <c r="H473" s="67">
        <f>'Posebni dio izvršenja'!G319</f>
        <v>5800</v>
      </c>
      <c r="I473" s="67">
        <f>'Posebni dio izvršenja'!H319</f>
        <v>7012.28</v>
      </c>
      <c r="J473" s="105" t="e">
        <f t="shared" si="36"/>
        <v>#DIV/0!</v>
      </c>
      <c r="K473" s="105">
        <f t="shared" si="30"/>
        <v>120.90137931034481</v>
      </c>
    </row>
    <row r="474" spans="1:11" s="110" customFormat="1">
      <c r="A474" s="101"/>
      <c r="B474" s="101"/>
      <c r="C474" s="101">
        <v>312</v>
      </c>
      <c r="D474" s="104"/>
      <c r="E474" s="102" t="s">
        <v>1293</v>
      </c>
      <c r="F474" s="102">
        <f>F475</f>
        <v>0</v>
      </c>
      <c r="G474" s="102">
        <f>G475</f>
        <v>0</v>
      </c>
      <c r="H474" s="102">
        <f>H475</f>
        <v>0</v>
      </c>
      <c r="I474" s="102">
        <f>I475</f>
        <v>0</v>
      </c>
      <c r="J474" s="103" t="e">
        <f t="shared" si="36"/>
        <v>#DIV/0!</v>
      </c>
      <c r="K474" s="103" t="e">
        <f t="shared" si="30"/>
        <v>#DIV/0!</v>
      </c>
    </row>
    <row r="475" spans="1:11">
      <c r="A475" s="101"/>
      <c r="B475" s="101"/>
      <c r="C475" s="101"/>
      <c r="D475" s="104">
        <v>3121</v>
      </c>
      <c r="E475" s="67" t="s">
        <v>1293</v>
      </c>
      <c r="F475" s="67">
        <f>'Posebni dio izvršenja'!E320</f>
        <v>0</v>
      </c>
      <c r="G475" s="67">
        <f>'Posebni dio izvršenja'!F320</f>
        <v>0</v>
      </c>
      <c r="H475" s="67">
        <f>'Posebni dio izvršenja'!G320</f>
        <v>0</v>
      </c>
      <c r="I475" s="67">
        <f>'Posebni dio izvršenja'!H320</f>
        <v>0</v>
      </c>
      <c r="J475" s="105" t="e">
        <f t="shared" si="36"/>
        <v>#DIV/0!</v>
      </c>
      <c r="K475" s="105" t="e">
        <f t="shared" si="30"/>
        <v>#DIV/0!</v>
      </c>
    </row>
    <row r="476" spans="1:11">
      <c r="A476" s="101"/>
      <c r="B476" s="101"/>
      <c r="C476" s="101">
        <v>313</v>
      </c>
      <c r="D476" s="104"/>
      <c r="E476" s="102" t="s">
        <v>1320</v>
      </c>
      <c r="F476" s="102">
        <f>F477</f>
        <v>0</v>
      </c>
      <c r="G476" s="67">
        <f>G477</f>
        <v>0</v>
      </c>
      <c r="H476" s="67">
        <f>H477</f>
        <v>955</v>
      </c>
      <c r="I476" s="67">
        <f>I477</f>
        <v>1157.03</v>
      </c>
      <c r="J476" s="103" t="e">
        <f t="shared" si="36"/>
        <v>#DIV/0!</v>
      </c>
      <c r="K476" s="103">
        <f t="shared" si="30"/>
        <v>121.15497382198951</v>
      </c>
    </row>
    <row r="477" spans="1:11">
      <c r="A477" s="101"/>
      <c r="B477" s="101"/>
      <c r="C477" s="101"/>
      <c r="D477" s="104">
        <v>3132</v>
      </c>
      <c r="E477" s="67" t="s">
        <v>1354</v>
      </c>
      <c r="F477" s="67">
        <f>'Posebni dio izvršenja'!E321</f>
        <v>0</v>
      </c>
      <c r="G477" s="67">
        <f>'Posebni dio izvršenja'!F321</f>
        <v>0</v>
      </c>
      <c r="H477" s="67">
        <f>'Posebni dio izvršenja'!G321</f>
        <v>955</v>
      </c>
      <c r="I477" s="67">
        <f>'Posebni dio izvršenja'!H321</f>
        <v>1157.03</v>
      </c>
      <c r="J477" s="105" t="e">
        <f t="shared" si="36"/>
        <v>#DIV/0!</v>
      </c>
      <c r="K477" s="105">
        <f t="shared" si="30"/>
        <v>121.15497382198951</v>
      </c>
    </row>
    <row r="478" spans="1:11">
      <c r="A478" s="101"/>
      <c r="B478" s="101">
        <v>32</v>
      </c>
      <c r="C478" s="101"/>
      <c r="D478" s="104"/>
      <c r="E478" s="101" t="s">
        <v>1321</v>
      </c>
      <c r="F478" s="102">
        <f>F479+F483+F488</f>
        <v>0</v>
      </c>
      <c r="G478" s="102">
        <f t="shared" ref="G478:I478" si="37">G479+G483+G488</f>
        <v>0</v>
      </c>
      <c r="H478" s="102">
        <f t="shared" si="37"/>
        <v>100</v>
      </c>
      <c r="I478" s="102">
        <f t="shared" si="37"/>
        <v>5377.23</v>
      </c>
      <c r="J478" s="103" t="e">
        <f t="shared" si="36"/>
        <v>#DIV/0!</v>
      </c>
      <c r="K478" s="103">
        <f t="shared" si="30"/>
        <v>5377.23</v>
      </c>
    </row>
    <row r="479" spans="1:11">
      <c r="A479" s="101"/>
      <c r="B479" s="101"/>
      <c r="C479" s="101">
        <v>321</v>
      </c>
      <c r="D479" s="104"/>
      <c r="E479" s="102" t="s">
        <v>1322</v>
      </c>
      <c r="F479" s="102">
        <f>SUM(F480:F482)</f>
        <v>0</v>
      </c>
      <c r="G479" s="102">
        <f>SUM(G480:G482)</f>
        <v>0</v>
      </c>
      <c r="H479" s="102">
        <f>SUM(H480:H482)</f>
        <v>0</v>
      </c>
      <c r="I479" s="102">
        <f>SUM(I480:I482)</f>
        <v>0</v>
      </c>
      <c r="J479" s="103" t="e">
        <f t="shared" si="36"/>
        <v>#DIV/0!</v>
      </c>
      <c r="K479" s="103" t="e">
        <f t="shared" si="30"/>
        <v>#DIV/0!</v>
      </c>
    </row>
    <row r="480" spans="1:11">
      <c r="A480" s="101"/>
      <c r="B480" s="101"/>
      <c r="C480" s="101"/>
      <c r="D480" s="104">
        <v>3211</v>
      </c>
      <c r="E480" s="67" t="s">
        <v>1264</v>
      </c>
      <c r="F480" s="67">
        <f>'Posebni dio izvršenja'!E323</f>
        <v>0</v>
      </c>
      <c r="G480" s="67">
        <f>'Posebni dio izvršenja'!F323</f>
        <v>0</v>
      </c>
      <c r="H480" s="67">
        <f>'Posebni dio izvršenja'!G323</f>
        <v>0</v>
      </c>
      <c r="I480" s="67">
        <f>'Posebni dio izvršenja'!H323</f>
        <v>0</v>
      </c>
      <c r="J480" s="105" t="e">
        <f t="shared" si="36"/>
        <v>#DIV/0!</v>
      </c>
      <c r="K480" s="105" t="e">
        <f t="shared" si="30"/>
        <v>#DIV/0!</v>
      </c>
    </row>
    <row r="481" spans="1:11">
      <c r="A481" s="101"/>
      <c r="B481" s="101"/>
      <c r="C481" s="101"/>
      <c r="D481" s="104">
        <v>3212</v>
      </c>
      <c r="E481" s="67" t="s">
        <v>1265</v>
      </c>
      <c r="F481" s="67">
        <f>'Posebni dio izvršenja'!E324</f>
        <v>0</v>
      </c>
      <c r="G481" s="67">
        <f>'Posebni dio izvršenja'!F324</f>
        <v>0</v>
      </c>
      <c r="H481" s="67">
        <f>'Posebni dio izvršenja'!G324</f>
        <v>0</v>
      </c>
      <c r="I481" s="67">
        <f>'Posebni dio izvršenja'!H324</f>
        <v>0</v>
      </c>
      <c r="J481" s="105" t="e">
        <f t="shared" si="36"/>
        <v>#DIV/0!</v>
      </c>
      <c r="K481" s="105" t="e">
        <f t="shared" si="30"/>
        <v>#DIV/0!</v>
      </c>
    </row>
    <row r="482" spans="1:11">
      <c r="A482" s="101"/>
      <c r="B482" s="101"/>
      <c r="C482" s="101"/>
      <c r="D482" s="104">
        <v>3213</v>
      </c>
      <c r="E482" s="85" t="s">
        <v>1266</v>
      </c>
      <c r="F482" s="67">
        <f>'Posebni dio izvršenja'!E325</f>
        <v>0</v>
      </c>
      <c r="G482" s="67">
        <f>'Posebni dio izvršenja'!F325</f>
        <v>0</v>
      </c>
      <c r="H482" s="67">
        <f>'Posebni dio izvršenja'!G325</f>
        <v>0</v>
      </c>
      <c r="I482" s="67">
        <f>'Posebni dio izvršenja'!H325</f>
        <v>0</v>
      </c>
      <c r="J482" s="105" t="e">
        <f t="shared" si="36"/>
        <v>#DIV/0!</v>
      </c>
      <c r="K482" s="105" t="e">
        <f t="shared" si="30"/>
        <v>#DIV/0!</v>
      </c>
    </row>
    <row r="483" spans="1:11">
      <c r="A483" s="101"/>
      <c r="B483" s="101"/>
      <c r="C483" s="101">
        <v>322</v>
      </c>
      <c r="D483" s="104"/>
      <c r="E483" s="101" t="s">
        <v>1339</v>
      </c>
      <c r="F483" s="102">
        <f>SUM(F484:F487)</f>
        <v>0</v>
      </c>
      <c r="G483" s="102">
        <f>SUM(G484:G487)</f>
        <v>0</v>
      </c>
      <c r="H483" s="102">
        <f>SUM(H484:H487)</f>
        <v>0</v>
      </c>
      <c r="I483" s="102">
        <f>SUM(I484:I487)</f>
        <v>230.5</v>
      </c>
      <c r="J483" s="103" t="e">
        <f t="shared" si="36"/>
        <v>#DIV/0!</v>
      </c>
      <c r="K483" s="103" t="e">
        <f t="shared" si="30"/>
        <v>#DIV/0!</v>
      </c>
    </row>
    <row r="484" spans="1:11">
      <c r="A484" s="101"/>
      <c r="B484" s="101"/>
      <c r="C484" s="101"/>
      <c r="D484" s="104">
        <v>3221</v>
      </c>
      <c r="E484" s="85" t="s">
        <v>1267</v>
      </c>
      <c r="F484" s="67">
        <f>'Posebni dio izvršenja'!E326</f>
        <v>0</v>
      </c>
      <c r="G484" s="67">
        <f>'Posebni dio izvršenja'!F326</f>
        <v>0</v>
      </c>
      <c r="H484" s="67">
        <f>'Posebni dio izvršenja'!G326</f>
        <v>0</v>
      </c>
      <c r="I484" s="67">
        <f>'Posebni dio izvršenja'!H326</f>
        <v>0</v>
      </c>
      <c r="J484" s="105"/>
      <c r="K484" s="105" t="e">
        <f t="shared" si="30"/>
        <v>#DIV/0!</v>
      </c>
    </row>
    <row r="485" spans="1:11">
      <c r="A485" s="101"/>
      <c r="B485" s="101"/>
      <c r="C485" s="101"/>
      <c r="D485" s="104">
        <v>3222</v>
      </c>
      <c r="E485" s="85" t="s">
        <v>1268</v>
      </c>
      <c r="F485" s="67"/>
      <c r="G485" s="67"/>
      <c r="H485" s="67"/>
      <c r="I485" s="67"/>
      <c r="J485" s="105"/>
      <c r="K485" s="105" t="e">
        <f t="shared" si="30"/>
        <v>#DIV/0!</v>
      </c>
    </row>
    <row r="486" spans="1:11">
      <c r="A486" s="101"/>
      <c r="B486" s="101"/>
      <c r="C486" s="101"/>
      <c r="D486" s="104">
        <v>3223</v>
      </c>
      <c r="E486" s="85" t="s">
        <v>1269</v>
      </c>
      <c r="F486" s="67"/>
      <c r="G486" s="67"/>
      <c r="H486" s="67"/>
      <c r="I486" s="67"/>
      <c r="J486" s="105"/>
      <c r="K486" s="105" t="e">
        <f t="shared" si="30"/>
        <v>#DIV/0!</v>
      </c>
    </row>
    <row r="487" spans="1:11">
      <c r="A487" s="101"/>
      <c r="B487" s="101"/>
      <c r="C487" s="101"/>
      <c r="D487" s="104">
        <v>3224</v>
      </c>
      <c r="E487" s="85" t="s">
        <v>1411</v>
      </c>
      <c r="F487" s="67">
        <f>'Posebni dio izvršenja'!E327</f>
        <v>0</v>
      </c>
      <c r="G487" s="67">
        <f>'Posebni dio izvršenja'!F327</f>
        <v>0</v>
      </c>
      <c r="H487" s="67">
        <f>'Posebni dio izvršenja'!G327</f>
        <v>0</v>
      </c>
      <c r="I487" s="67">
        <f>'Posebni dio izvršenja'!H327</f>
        <v>230.5</v>
      </c>
      <c r="J487" s="105" t="e">
        <f t="shared" ref="J487:J493" si="38">H487/G487*100</f>
        <v>#DIV/0!</v>
      </c>
      <c r="K487" s="105" t="e">
        <f t="shared" si="30"/>
        <v>#DIV/0!</v>
      </c>
    </row>
    <row r="488" spans="1:11">
      <c r="A488" s="101"/>
      <c r="B488" s="101"/>
      <c r="C488" s="101">
        <v>323</v>
      </c>
      <c r="D488" s="104"/>
      <c r="E488" s="101" t="s">
        <v>1339</v>
      </c>
      <c r="F488" s="102">
        <f>SUM(F489)</f>
        <v>0</v>
      </c>
      <c r="G488" s="102">
        <f t="shared" ref="G488:I488" si="39">SUM(G489)</f>
        <v>0</v>
      </c>
      <c r="H488" s="102">
        <f t="shared" si="39"/>
        <v>100</v>
      </c>
      <c r="I488" s="102">
        <f t="shared" si="39"/>
        <v>5146.7299999999996</v>
      </c>
      <c r="J488" s="103" t="e">
        <f t="shared" si="38"/>
        <v>#DIV/0!</v>
      </c>
      <c r="K488" s="103">
        <f t="shared" si="30"/>
        <v>5146.7299999999996</v>
      </c>
    </row>
    <row r="489" spans="1:11">
      <c r="A489" s="101"/>
      <c r="B489" s="101"/>
      <c r="C489" s="101"/>
      <c r="D489" s="104">
        <v>3237</v>
      </c>
      <c r="E489" s="85" t="s">
        <v>1278</v>
      </c>
      <c r="F489" s="67">
        <f>'Posebni dio izvršenja'!E328</f>
        <v>0</v>
      </c>
      <c r="G489" s="67">
        <f>'Posebni dio izvršenja'!F328</f>
        <v>0</v>
      </c>
      <c r="H489" s="67">
        <f>'Posebni dio izvršenja'!G328</f>
        <v>100</v>
      </c>
      <c r="I489" s="67">
        <f>'Posebni dio izvršenja'!H328</f>
        <v>5146.7299999999996</v>
      </c>
      <c r="J489" s="105"/>
      <c r="K489" s="105">
        <f t="shared" si="30"/>
        <v>5146.7299999999996</v>
      </c>
    </row>
    <row r="490" spans="1:11" ht="15" customHeight="1">
      <c r="A490" s="101">
        <v>4</v>
      </c>
      <c r="B490" s="101"/>
      <c r="C490" s="101"/>
      <c r="D490" s="85"/>
      <c r="E490" s="101" t="s">
        <v>1343</v>
      </c>
      <c r="F490" s="102">
        <f>F491</f>
        <v>0</v>
      </c>
      <c r="G490" s="102">
        <f>G491</f>
        <v>0</v>
      </c>
      <c r="H490" s="102">
        <f>H491</f>
        <v>600</v>
      </c>
      <c r="I490" s="102">
        <f>I491</f>
        <v>11530</v>
      </c>
      <c r="J490" s="103" t="e">
        <f t="shared" si="38"/>
        <v>#DIV/0!</v>
      </c>
      <c r="K490" s="103">
        <f t="shared" si="30"/>
        <v>1921.6666666666665</v>
      </c>
    </row>
    <row r="491" spans="1:11" ht="15" customHeight="1">
      <c r="A491" s="101"/>
      <c r="B491" s="101">
        <v>42</v>
      </c>
      <c r="C491" s="101"/>
      <c r="D491" s="85"/>
      <c r="E491" s="101" t="s">
        <v>1344</v>
      </c>
      <c r="F491" s="102">
        <f>F492</f>
        <v>0</v>
      </c>
      <c r="G491" s="102">
        <f t="shared" ref="G491:I491" si="40">G492</f>
        <v>0</v>
      </c>
      <c r="H491" s="102">
        <f t="shared" si="40"/>
        <v>600</v>
      </c>
      <c r="I491" s="102">
        <f t="shared" si="40"/>
        <v>11530</v>
      </c>
      <c r="J491" s="103" t="e">
        <f t="shared" si="38"/>
        <v>#DIV/0!</v>
      </c>
      <c r="K491" s="103">
        <f t="shared" si="30"/>
        <v>1921.6666666666665</v>
      </c>
    </row>
    <row r="492" spans="1:11" ht="15" customHeight="1">
      <c r="A492" s="101"/>
      <c r="B492" s="101"/>
      <c r="C492" s="101">
        <v>422</v>
      </c>
      <c r="D492" s="85"/>
      <c r="E492" s="101" t="s">
        <v>1345</v>
      </c>
      <c r="F492" s="102">
        <f>F493</f>
        <v>0</v>
      </c>
      <c r="G492" s="102">
        <f t="shared" ref="G492:I492" si="41">G493</f>
        <v>0</v>
      </c>
      <c r="H492" s="102">
        <f t="shared" si="41"/>
        <v>600</v>
      </c>
      <c r="I492" s="102">
        <f t="shared" si="41"/>
        <v>11530</v>
      </c>
      <c r="J492" s="103" t="e">
        <f t="shared" si="38"/>
        <v>#DIV/0!</v>
      </c>
      <c r="K492" s="103">
        <f t="shared" si="30"/>
        <v>1921.6666666666665</v>
      </c>
    </row>
    <row r="493" spans="1:11" ht="15" customHeight="1">
      <c r="A493" s="101"/>
      <c r="B493" s="101"/>
      <c r="C493" s="101"/>
      <c r="D493" s="85">
        <v>4221</v>
      </c>
      <c r="E493" s="67" t="s">
        <v>1287</v>
      </c>
      <c r="F493" s="67">
        <f>'Posebni dio izvršenja'!E333</f>
        <v>0</v>
      </c>
      <c r="G493" s="67">
        <f>'Posebni dio izvršenja'!F333</f>
        <v>0</v>
      </c>
      <c r="H493" s="67">
        <f>'Posebni dio izvršenja'!G333</f>
        <v>600</v>
      </c>
      <c r="I493" s="67">
        <f>'Posebni dio izvršenja'!H333</f>
        <v>11530</v>
      </c>
      <c r="J493" s="105" t="e">
        <f t="shared" si="38"/>
        <v>#DIV/0!</v>
      </c>
      <c r="K493" s="105">
        <f t="shared" si="30"/>
        <v>1921.6666666666665</v>
      </c>
    </row>
    <row r="494" spans="1:11">
      <c r="A494" s="99"/>
      <c r="B494" s="99"/>
      <c r="C494" s="99"/>
      <c r="D494" s="115"/>
      <c r="E494" s="42" t="s">
        <v>522</v>
      </c>
      <c r="F494" s="71">
        <f>F495+F532</f>
        <v>18607.650000000001</v>
      </c>
      <c r="G494" s="71">
        <f>G495+G532</f>
        <v>80714</v>
      </c>
      <c r="H494" s="71">
        <f>H495+H532</f>
        <v>43700</v>
      </c>
      <c r="I494" s="71">
        <f>I495+I532</f>
        <v>121550.94</v>
      </c>
      <c r="J494" s="229">
        <f t="shared" si="34"/>
        <v>54.141784572688756</v>
      </c>
      <c r="K494" s="229">
        <f t="shared" si="30"/>
        <v>278.14860411899315</v>
      </c>
    </row>
    <row r="495" spans="1:11">
      <c r="A495" s="101">
        <v>3</v>
      </c>
      <c r="B495" s="101"/>
      <c r="C495" s="101"/>
      <c r="D495" s="104"/>
      <c r="E495" s="101" t="s">
        <v>1356</v>
      </c>
      <c r="F495" s="102">
        <f>F503+F496+F529</f>
        <v>18607.650000000001</v>
      </c>
      <c r="G495" s="102">
        <f>G503+G496+G529</f>
        <v>55714</v>
      </c>
      <c r="H495" s="102">
        <f>H503+H496+H529</f>
        <v>38700</v>
      </c>
      <c r="I495" s="102">
        <f>I503+I496+I529</f>
        <v>93136.31</v>
      </c>
      <c r="J495" s="103">
        <f t="shared" si="34"/>
        <v>69.461894676382954</v>
      </c>
      <c r="K495" s="103">
        <f t="shared" si="30"/>
        <v>240.66229974160206</v>
      </c>
    </row>
    <row r="496" spans="1:11">
      <c r="A496" s="101"/>
      <c r="B496" s="101">
        <v>31</v>
      </c>
      <c r="C496" s="101"/>
      <c r="D496" s="104"/>
      <c r="E496" s="101" t="s">
        <v>1319</v>
      </c>
      <c r="F496" s="102">
        <f>F497+F501+F499</f>
        <v>12412.02</v>
      </c>
      <c r="G496" s="102">
        <f>G497+G501+G499</f>
        <v>48464</v>
      </c>
      <c r="H496" s="102">
        <f>H497+H501+H499</f>
        <v>34950</v>
      </c>
      <c r="I496" s="102">
        <f>I497+I501+I499</f>
        <v>84016.19</v>
      </c>
      <c r="J496" s="103">
        <f t="shared" si="34"/>
        <v>72.115384615384613</v>
      </c>
      <c r="K496" s="103">
        <f t="shared" si="30"/>
        <v>240.38967095851217</v>
      </c>
    </row>
    <row r="497" spans="1:11">
      <c r="A497" s="101"/>
      <c r="B497" s="101"/>
      <c r="C497" s="101">
        <v>311</v>
      </c>
      <c r="D497" s="104"/>
      <c r="E497" s="101" t="s">
        <v>1292</v>
      </c>
      <c r="F497" s="102">
        <f>F498</f>
        <v>10654.1</v>
      </c>
      <c r="G497" s="67">
        <f>G498</f>
        <v>41600</v>
      </c>
      <c r="H497" s="67">
        <f>H498</f>
        <v>30000</v>
      </c>
      <c r="I497" s="102">
        <f>I498</f>
        <v>20013.900000000001</v>
      </c>
      <c r="J497" s="103">
        <f t="shared" si="34"/>
        <v>72.115384615384613</v>
      </c>
      <c r="K497" s="103">
        <f t="shared" si="30"/>
        <v>66.712999999999994</v>
      </c>
    </row>
    <row r="498" spans="1:11">
      <c r="A498" s="101"/>
      <c r="B498" s="101"/>
      <c r="C498" s="101"/>
      <c r="D498" s="104">
        <v>3111</v>
      </c>
      <c r="E498" s="67" t="s">
        <v>1395</v>
      </c>
      <c r="F498" s="67">
        <f>'Posebni dio izvršenja'!E218</f>
        <v>10654.1</v>
      </c>
      <c r="G498" s="67">
        <f>'Posebni dio izvršenja'!F218</f>
        <v>41600</v>
      </c>
      <c r="H498" s="67">
        <f>'Posebni dio izvršenja'!G218</f>
        <v>30000</v>
      </c>
      <c r="I498" s="67">
        <f>'Posebni dio izvršenja'!H218</f>
        <v>20013.900000000001</v>
      </c>
      <c r="J498" s="105">
        <f t="shared" si="34"/>
        <v>72.115384615384613</v>
      </c>
      <c r="K498" s="105">
        <f t="shared" si="30"/>
        <v>66.712999999999994</v>
      </c>
    </row>
    <row r="499" spans="1:11" s="110" customFormat="1">
      <c r="A499" s="101"/>
      <c r="B499" s="101"/>
      <c r="C499" s="101">
        <v>312</v>
      </c>
      <c r="D499" s="104"/>
      <c r="E499" s="102" t="s">
        <v>1293</v>
      </c>
      <c r="F499" s="102">
        <f>F500</f>
        <v>0</v>
      </c>
      <c r="G499" s="67">
        <f>G500</f>
        <v>0</v>
      </c>
      <c r="H499" s="67">
        <f>H500</f>
        <v>0</v>
      </c>
      <c r="I499" s="102">
        <f>I500</f>
        <v>60700</v>
      </c>
      <c r="J499" s="103" t="e">
        <f t="shared" si="34"/>
        <v>#DIV/0!</v>
      </c>
      <c r="K499" s="103" t="e">
        <f t="shared" si="30"/>
        <v>#DIV/0!</v>
      </c>
    </row>
    <row r="500" spans="1:11">
      <c r="A500" s="101"/>
      <c r="B500" s="101"/>
      <c r="C500" s="101"/>
      <c r="D500" s="104">
        <v>3121</v>
      </c>
      <c r="E500" s="67" t="s">
        <v>1293</v>
      </c>
      <c r="F500" s="67">
        <f>'Posebni dio izvršenja'!E219+'Posebni dio izvršenja'!E567</f>
        <v>0</v>
      </c>
      <c r="G500" s="67">
        <f>'Posebni dio izvršenja'!F219+'Posebni dio izvršenja'!F567</f>
        <v>0</v>
      </c>
      <c r="H500" s="67">
        <f>'Posebni dio izvršenja'!G219+'Posebni dio izvršenja'!G567</f>
        <v>0</v>
      </c>
      <c r="I500" s="67">
        <f>'Posebni dio izvršenja'!H219+'Posebni dio izvršenja'!H567</f>
        <v>60700</v>
      </c>
      <c r="J500" s="105" t="e">
        <f t="shared" si="34"/>
        <v>#DIV/0!</v>
      </c>
      <c r="K500" s="105" t="e">
        <f t="shared" si="30"/>
        <v>#DIV/0!</v>
      </c>
    </row>
    <row r="501" spans="1:11">
      <c r="A501" s="101"/>
      <c r="B501" s="101"/>
      <c r="C501" s="101">
        <v>313</v>
      </c>
      <c r="D501" s="104"/>
      <c r="E501" s="102" t="s">
        <v>1320</v>
      </c>
      <c r="F501" s="102">
        <f>F502</f>
        <v>1757.92</v>
      </c>
      <c r="G501" s="67">
        <f>G502</f>
        <v>6864</v>
      </c>
      <c r="H501" s="67">
        <f>H502</f>
        <v>4950</v>
      </c>
      <c r="I501" s="102">
        <f>I502</f>
        <v>3302.29</v>
      </c>
      <c r="J501" s="103">
        <f t="shared" si="34"/>
        <v>72.115384615384613</v>
      </c>
      <c r="K501" s="103">
        <f t="shared" si="30"/>
        <v>66.712929292929289</v>
      </c>
    </row>
    <row r="502" spans="1:11">
      <c r="A502" s="101"/>
      <c r="B502" s="101"/>
      <c r="C502" s="101"/>
      <c r="D502" s="104">
        <v>3132</v>
      </c>
      <c r="E502" s="67" t="s">
        <v>1354</v>
      </c>
      <c r="F502" s="67">
        <f>'Posebni dio izvršenja'!E220</f>
        <v>1757.92</v>
      </c>
      <c r="G502" s="67">
        <f>'Posebni dio izvršenja'!F220</f>
        <v>6864</v>
      </c>
      <c r="H502" s="67">
        <f>'Posebni dio izvršenja'!G220</f>
        <v>4950</v>
      </c>
      <c r="I502" s="67">
        <f>'Posebni dio izvršenja'!H220</f>
        <v>3302.29</v>
      </c>
      <c r="J502" s="105">
        <f t="shared" si="34"/>
        <v>72.115384615384613</v>
      </c>
      <c r="K502" s="105">
        <f t="shared" si="30"/>
        <v>66.712929292929289</v>
      </c>
    </row>
    <row r="503" spans="1:11">
      <c r="A503" s="101"/>
      <c r="B503" s="101">
        <v>32</v>
      </c>
      <c r="C503" s="101"/>
      <c r="D503" s="104">
        <v>32</v>
      </c>
      <c r="E503" s="101" t="s">
        <v>1321</v>
      </c>
      <c r="F503" s="102">
        <f>F504+F508+F513+F524+F522</f>
        <v>6195.63</v>
      </c>
      <c r="G503" s="102">
        <f>G504+G508+G513+G524+G522</f>
        <v>7250</v>
      </c>
      <c r="H503" s="102">
        <f>H504+H508+H513+H524+H522</f>
        <v>3750</v>
      </c>
      <c r="I503" s="102">
        <f>I504+I508+I513+I524+I522</f>
        <v>9120.1200000000008</v>
      </c>
      <c r="J503" s="103">
        <f t="shared" si="34"/>
        <v>51.724137931034484</v>
      </c>
      <c r="K503" s="103">
        <f t="shared" si="30"/>
        <v>243.20320000000004</v>
      </c>
    </row>
    <row r="504" spans="1:11">
      <c r="A504" s="101"/>
      <c r="B504" s="101"/>
      <c r="C504" s="101">
        <v>321</v>
      </c>
      <c r="D504" s="104"/>
      <c r="E504" s="102" t="s">
        <v>1322</v>
      </c>
      <c r="F504" s="102">
        <f>SUM(F505:F507)</f>
        <v>849.69</v>
      </c>
      <c r="G504" s="67">
        <f>SUM(G505:G507)</f>
        <v>3750</v>
      </c>
      <c r="H504" s="67">
        <f>SUM(H505:H507)</f>
        <v>3750</v>
      </c>
      <c r="I504" s="102">
        <f>SUM(I505:I507)</f>
        <v>100.12</v>
      </c>
      <c r="J504" s="103">
        <f t="shared" si="34"/>
        <v>100</v>
      </c>
      <c r="K504" s="103">
        <f t="shared" si="30"/>
        <v>2.6698666666666671</v>
      </c>
    </row>
    <row r="505" spans="1:11">
      <c r="A505" s="101"/>
      <c r="B505" s="101"/>
      <c r="C505" s="101"/>
      <c r="D505" s="104">
        <v>3211</v>
      </c>
      <c r="E505" s="67" t="s">
        <v>1264</v>
      </c>
      <c r="F505" s="67">
        <f>'Posebni dio izvršenja'!E222+'Posebni dio izvršenja'!E569</f>
        <v>673.61</v>
      </c>
      <c r="G505" s="67">
        <f>'Posebni dio izvršenja'!F222+'Posebni dio izvršenja'!F569</f>
        <v>3750</v>
      </c>
      <c r="H505" s="67">
        <f>'Posebni dio izvršenja'!G222+'Posebni dio izvršenja'!G569</f>
        <v>3750</v>
      </c>
      <c r="I505" s="67">
        <f>'Posebni dio izvršenja'!H222+'Posebni dio izvršenja'!H569</f>
        <v>0</v>
      </c>
      <c r="J505" s="105">
        <f t="shared" si="34"/>
        <v>100</v>
      </c>
      <c r="K505" s="105">
        <f t="shared" si="30"/>
        <v>0</v>
      </c>
    </row>
    <row r="506" spans="1:11">
      <c r="A506" s="101"/>
      <c r="B506" s="101"/>
      <c r="C506" s="101"/>
      <c r="D506" s="104">
        <v>3212</v>
      </c>
      <c r="E506" s="67" t="s">
        <v>1265</v>
      </c>
      <c r="F506" s="67">
        <f>'Posebni dio izvršenja'!E223</f>
        <v>176.08</v>
      </c>
      <c r="G506" s="67">
        <f>'Posebni dio izvršenja'!F223</f>
        <v>0</v>
      </c>
      <c r="H506" s="67">
        <f>'Posebni dio izvršenja'!G223</f>
        <v>0</v>
      </c>
      <c r="I506" s="67">
        <f>'Posebni dio izvršenja'!H223</f>
        <v>100.12</v>
      </c>
      <c r="J506" s="105" t="e">
        <f t="shared" si="34"/>
        <v>#DIV/0!</v>
      </c>
      <c r="K506" s="105" t="e">
        <f t="shared" si="30"/>
        <v>#DIV/0!</v>
      </c>
    </row>
    <row r="507" spans="1:11">
      <c r="A507" s="101"/>
      <c r="B507" s="101"/>
      <c r="C507" s="101"/>
      <c r="D507" s="104">
        <v>3213</v>
      </c>
      <c r="E507" s="85" t="s">
        <v>1266</v>
      </c>
      <c r="F507" s="67">
        <f>'Posebni dio izvršenja'!E224</f>
        <v>0</v>
      </c>
      <c r="G507" s="67">
        <f>'Posebni dio izvršenja'!F224</f>
        <v>0</v>
      </c>
      <c r="H507" s="67">
        <f>'Posebni dio izvršenja'!G224</f>
        <v>0</v>
      </c>
      <c r="I507" s="67">
        <f>'Posebni dio izvršenja'!H224</f>
        <v>0</v>
      </c>
      <c r="J507" s="105" t="e">
        <f t="shared" si="34"/>
        <v>#DIV/0!</v>
      </c>
      <c r="K507" s="105" t="e">
        <f t="shared" si="30"/>
        <v>#DIV/0!</v>
      </c>
    </row>
    <row r="508" spans="1:11">
      <c r="A508" s="101"/>
      <c r="B508" s="101"/>
      <c r="C508" s="101">
        <v>322</v>
      </c>
      <c r="D508" s="104"/>
      <c r="E508" s="101" t="s">
        <v>1339</v>
      </c>
      <c r="F508" s="102">
        <f>SUM(F509:F512)</f>
        <v>0</v>
      </c>
      <c r="G508" s="67">
        <f>SUM(G509:G512)</f>
        <v>0</v>
      </c>
      <c r="H508" s="67">
        <f>SUM(H509:H512)</f>
        <v>0</v>
      </c>
      <c r="I508" s="102">
        <f>SUM(I509:I512)</f>
        <v>9020</v>
      </c>
      <c r="J508" s="103" t="e">
        <f t="shared" si="34"/>
        <v>#DIV/0!</v>
      </c>
      <c r="K508" s="103" t="e">
        <f t="shared" si="30"/>
        <v>#DIV/0!</v>
      </c>
    </row>
    <row r="509" spans="1:11">
      <c r="A509" s="101"/>
      <c r="B509" s="101"/>
      <c r="C509" s="101"/>
      <c r="D509" s="104">
        <v>3221</v>
      </c>
      <c r="E509" s="85" t="s">
        <v>1267</v>
      </c>
      <c r="F509" s="67">
        <f>'Posebni dio izvršenja'!E225</f>
        <v>0</v>
      </c>
      <c r="G509" s="67">
        <f>'Posebni dio izvršenja'!F225</f>
        <v>0</v>
      </c>
      <c r="H509" s="67">
        <f>'Posebni dio izvršenja'!G225</f>
        <v>0</v>
      </c>
      <c r="I509" s="67">
        <f>'Posebni dio izvršenja'!H225</f>
        <v>0</v>
      </c>
      <c r="J509" s="105"/>
      <c r="K509" s="105" t="e">
        <f t="shared" si="30"/>
        <v>#DIV/0!</v>
      </c>
    </row>
    <row r="510" spans="1:11">
      <c r="A510" s="101"/>
      <c r="B510" s="101"/>
      <c r="C510" s="101"/>
      <c r="D510" s="104">
        <v>3222</v>
      </c>
      <c r="E510" s="85" t="s">
        <v>1268</v>
      </c>
      <c r="F510" s="67">
        <f>'Posebni dio izvršenja'!E226</f>
        <v>0</v>
      </c>
      <c r="G510" s="67">
        <f>'Posebni dio izvršenja'!F226</f>
        <v>0</v>
      </c>
      <c r="H510" s="67">
        <f>'Posebni dio izvršenja'!G226</f>
        <v>0</v>
      </c>
      <c r="I510" s="67">
        <f>'Posebni dio izvršenja'!H226</f>
        <v>0</v>
      </c>
      <c r="J510" s="105"/>
      <c r="K510" s="105" t="e">
        <f t="shared" si="30"/>
        <v>#DIV/0!</v>
      </c>
    </row>
    <row r="511" spans="1:11">
      <c r="A511" s="101"/>
      <c r="B511" s="101"/>
      <c r="C511" s="101"/>
      <c r="D511" s="104">
        <v>3223</v>
      </c>
      <c r="E511" s="85" t="s">
        <v>1269</v>
      </c>
      <c r="F511" s="67">
        <f>'Posebni dio izvršenja'!E227</f>
        <v>0</v>
      </c>
      <c r="G511" s="67">
        <f>'Posebni dio izvršenja'!F227</f>
        <v>0</v>
      </c>
      <c r="H511" s="67">
        <f>'Posebni dio izvršenja'!G227</f>
        <v>0</v>
      </c>
      <c r="I511" s="67">
        <f>'Posebni dio izvršenja'!H227</f>
        <v>0</v>
      </c>
      <c r="J511" s="105"/>
      <c r="K511" s="105" t="e">
        <f t="shared" si="30"/>
        <v>#DIV/0!</v>
      </c>
    </row>
    <row r="512" spans="1:11">
      <c r="A512" s="101"/>
      <c r="B512" s="101"/>
      <c r="C512" s="101"/>
      <c r="D512" s="104">
        <v>3224</v>
      </c>
      <c r="E512" s="85" t="s">
        <v>1411</v>
      </c>
      <c r="F512" s="67">
        <f>'Posebni dio izvršenja'!E570+'Posebni dio izvršenja'!E228</f>
        <v>0</v>
      </c>
      <c r="G512" s="67">
        <f>'Posebni dio izvršenja'!F570+'Posebni dio izvršenja'!F228</f>
        <v>0</v>
      </c>
      <c r="H512" s="67">
        <f>'Posebni dio izvršenja'!G570+'Posebni dio izvršenja'!G228</f>
        <v>0</v>
      </c>
      <c r="I512" s="67">
        <f>'Posebni dio izvršenja'!H570+'Posebni dio izvršenja'!H228</f>
        <v>9020</v>
      </c>
      <c r="J512" s="105" t="e">
        <f t="shared" si="34"/>
        <v>#DIV/0!</v>
      </c>
      <c r="K512" s="105" t="e">
        <f t="shared" si="30"/>
        <v>#DIV/0!</v>
      </c>
    </row>
    <row r="513" spans="1:11">
      <c r="A513" s="101"/>
      <c r="B513" s="101"/>
      <c r="C513" s="101">
        <v>323</v>
      </c>
      <c r="D513" s="104"/>
      <c r="E513" s="101" t="s">
        <v>1340</v>
      </c>
      <c r="F513" s="102">
        <f>F519+F521+F520+F518+F514</f>
        <v>2476.7400000000002</v>
      </c>
      <c r="G513" s="67">
        <f>G519+G521+G520+G518+G514</f>
        <v>1200</v>
      </c>
      <c r="H513" s="67">
        <f>H519+H521+H520+H518+H514</f>
        <v>0</v>
      </c>
      <c r="I513" s="102">
        <f>I519+I521+I520+I518+I514</f>
        <v>0</v>
      </c>
      <c r="J513" s="103">
        <f t="shared" si="34"/>
        <v>0</v>
      </c>
      <c r="K513" s="103" t="e">
        <f t="shared" si="30"/>
        <v>#DIV/0!</v>
      </c>
    </row>
    <row r="514" spans="1:11">
      <c r="A514" s="101"/>
      <c r="B514" s="101"/>
      <c r="C514" s="101"/>
      <c r="D514" s="104">
        <v>3231</v>
      </c>
      <c r="E514" s="85" t="s">
        <v>1272</v>
      </c>
      <c r="F514" s="67">
        <f>'Posebni dio izvršenja'!E229+'Posebni dio izvršenja'!E571</f>
        <v>0</v>
      </c>
      <c r="G514" s="67">
        <f>'Posebni dio izvršenja'!F229+'Posebni dio izvršenja'!F571</f>
        <v>0</v>
      </c>
      <c r="H514" s="67">
        <f>'Posebni dio izvršenja'!G229+'Posebni dio izvršenja'!G571</f>
        <v>0</v>
      </c>
      <c r="I514" s="67">
        <f>'Posebni dio izvršenja'!H229+'Posebni dio izvršenja'!H571</f>
        <v>0</v>
      </c>
      <c r="J514" s="105" t="e">
        <f t="shared" si="34"/>
        <v>#DIV/0!</v>
      </c>
      <c r="K514" s="105" t="e">
        <f t="shared" si="30"/>
        <v>#DIV/0!</v>
      </c>
    </row>
    <row r="515" spans="1:11">
      <c r="A515" s="101"/>
      <c r="B515" s="101"/>
      <c r="C515" s="101"/>
      <c r="D515" s="104">
        <v>3232</v>
      </c>
      <c r="E515" s="85" t="s">
        <v>1273</v>
      </c>
      <c r="F515" s="67">
        <f>'Posebni dio izvršenja'!E230</f>
        <v>0</v>
      </c>
      <c r="G515" s="67">
        <f>'Posebni dio izvršenja'!F230</f>
        <v>0</v>
      </c>
      <c r="H515" s="67">
        <f>'Posebni dio izvršenja'!G230</f>
        <v>0</v>
      </c>
      <c r="I515" s="67">
        <f>'Posebni dio izvršenja'!H230</f>
        <v>0</v>
      </c>
      <c r="J515" s="105"/>
      <c r="K515" s="105" t="e">
        <f t="shared" si="30"/>
        <v>#DIV/0!</v>
      </c>
    </row>
    <row r="516" spans="1:11">
      <c r="A516" s="101"/>
      <c r="B516" s="101"/>
      <c r="C516" s="101"/>
      <c r="D516" s="104">
        <v>3233</v>
      </c>
      <c r="E516" s="85" t="s">
        <v>1274</v>
      </c>
      <c r="F516" s="67">
        <f>'Posebni dio izvršenja'!E231</f>
        <v>0</v>
      </c>
      <c r="G516" s="67">
        <f>'Posebni dio izvršenja'!F231</f>
        <v>0</v>
      </c>
      <c r="H516" s="67">
        <f>'Posebni dio izvršenja'!G231</f>
        <v>0</v>
      </c>
      <c r="I516" s="67">
        <f>'Posebni dio izvršenja'!H231</f>
        <v>0</v>
      </c>
      <c r="J516" s="105"/>
      <c r="K516" s="105" t="e">
        <f t="shared" ref="K516:K549" si="42">I516/H516*100</f>
        <v>#DIV/0!</v>
      </c>
    </row>
    <row r="517" spans="1:11">
      <c r="A517" s="101"/>
      <c r="B517" s="101"/>
      <c r="C517" s="101"/>
      <c r="D517" s="104">
        <v>3234</v>
      </c>
      <c r="E517" s="85" t="s">
        <v>1275</v>
      </c>
      <c r="F517" s="67">
        <f>'Posebni dio izvršenja'!E232</f>
        <v>0</v>
      </c>
      <c r="G517" s="67">
        <f>'Posebni dio izvršenja'!F232</f>
        <v>0</v>
      </c>
      <c r="H517" s="67">
        <f>'Posebni dio izvršenja'!G232</f>
        <v>0</v>
      </c>
      <c r="I517" s="67">
        <f>'Posebni dio izvršenja'!H232</f>
        <v>0</v>
      </c>
      <c r="J517" s="105"/>
      <c r="K517" s="105" t="e">
        <f t="shared" si="42"/>
        <v>#DIV/0!</v>
      </c>
    </row>
    <row r="518" spans="1:11">
      <c r="A518" s="101"/>
      <c r="B518" s="101"/>
      <c r="C518" s="101"/>
      <c r="D518" s="104">
        <v>3235</v>
      </c>
      <c r="E518" s="85" t="s">
        <v>1276</v>
      </c>
      <c r="F518" s="67">
        <f>'Posebni dio izvršenja'!E572+'Posebni dio izvršenja'!E574+'Posebni dio izvršenja'!E233</f>
        <v>2310.84</v>
      </c>
      <c r="G518" s="67">
        <f>'Posebni dio izvršenja'!F572+'Posebni dio izvršenja'!F574+'Posebni dio izvršenja'!F233</f>
        <v>1000</v>
      </c>
      <c r="H518" s="67">
        <f>'Posebni dio izvršenja'!G572+'Posebni dio izvršenja'!G574+'Posebni dio izvršenja'!G233</f>
        <v>0</v>
      </c>
      <c r="I518" s="67">
        <f>'Posebni dio izvršenja'!H572+'Posebni dio izvršenja'!H574+'Posebni dio izvršenja'!H233</f>
        <v>0</v>
      </c>
      <c r="J518" s="105">
        <f t="shared" si="34"/>
        <v>0</v>
      </c>
      <c r="K518" s="105" t="e">
        <f t="shared" si="42"/>
        <v>#DIV/0!</v>
      </c>
    </row>
    <row r="519" spans="1:11">
      <c r="A519" s="101"/>
      <c r="B519" s="101"/>
      <c r="C519" s="101"/>
      <c r="D519" s="104">
        <v>3237</v>
      </c>
      <c r="E519" s="85" t="s">
        <v>1278</v>
      </c>
      <c r="F519" s="67">
        <f>'Posebni dio izvršenja'!E573+'Posebni dio izvršenja'!E234</f>
        <v>0</v>
      </c>
      <c r="G519" s="67">
        <f>'Posebni dio izvršenja'!F573+'Posebni dio izvršenja'!F234</f>
        <v>0</v>
      </c>
      <c r="H519" s="67">
        <f>'Posebni dio izvršenja'!G573+'Posebni dio izvršenja'!G234</f>
        <v>0</v>
      </c>
      <c r="I519" s="67">
        <f>'Posebni dio izvršenja'!H573+'Posebni dio izvršenja'!H234</f>
        <v>0</v>
      </c>
      <c r="J519" s="105" t="e">
        <f t="shared" si="34"/>
        <v>#DIV/0!</v>
      </c>
      <c r="K519" s="105" t="e">
        <f t="shared" si="42"/>
        <v>#DIV/0!</v>
      </c>
    </row>
    <row r="520" spans="1:11">
      <c r="A520" s="101"/>
      <c r="B520" s="101"/>
      <c r="C520" s="101"/>
      <c r="D520" s="104">
        <v>3238</v>
      </c>
      <c r="E520" s="85" t="s">
        <v>1279</v>
      </c>
      <c r="F520" s="67">
        <f>'Posebni dio izvršenja'!E235</f>
        <v>0</v>
      </c>
      <c r="G520" s="67">
        <f>'Posebni dio izvršenja'!F235</f>
        <v>0</v>
      </c>
      <c r="H520" s="67">
        <f>'Posebni dio izvršenja'!G235</f>
        <v>0</v>
      </c>
      <c r="I520" s="67">
        <f>'Posebni dio izvršenja'!H235</f>
        <v>0</v>
      </c>
      <c r="J520" s="105" t="e">
        <f t="shared" si="34"/>
        <v>#DIV/0!</v>
      </c>
      <c r="K520" s="105" t="e">
        <f t="shared" si="42"/>
        <v>#DIV/0!</v>
      </c>
    </row>
    <row r="521" spans="1:11">
      <c r="A521" s="101"/>
      <c r="B521" s="101"/>
      <c r="C521" s="101"/>
      <c r="D521" s="104">
        <v>3239</v>
      </c>
      <c r="E521" s="85" t="s">
        <v>1280</v>
      </c>
      <c r="F521" s="67">
        <f>'Posebni dio izvršenja'!E236+'Posebni dio izvršenja'!E575</f>
        <v>165.9</v>
      </c>
      <c r="G521" s="67">
        <f>'Posebni dio izvršenja'!F236+'Posebni dio izvršenja'!F575</f>
        <v>200</v>
      </c>
      <c r="H521" s="67">
        <f>'Posebni dio izvršenja'!G236+'Posebni dio izvršenja'!G575</f>
        <v>0</v>
      </c>
      <c r="I521" s="67">
        <f>'Posebni dio izvršenja'!H236+'Posebni dio izvršenja'!H575</f>
        <v>0</v>
      </c>
      <c r="J521" s="105">
        <f t="shared" si="34"/>
        <v>0</v>
      </c>
      <c r="K521" s="105" t="e">
        <f t="shared" si="42"/>
        <v>#DIV/0!</v>
      </c>
    </row>
    <row r="522" spans="1:11">
      <c r="A522" s="101"/>
      <c r="B522" s="101"/>
      <c r="C522" s="101">
        <v>324</v>
      </c>
      <c r="D522" s="104"/>
      <c r="E522" s="101" t="s">
        <v>1348</v>
      </c>
      <c r="F522" s="102">
        <f>F523</f>
        <v>315</v>
      </c>
      <c r="G522" s="67">
        <f>G523</f>
        <v>300</v>
      </c>
      <c r="H522" s="67">
        <f>H523</f>
        <v>0</v>
      </c>
      <c r="I522" s="102">
        <f>I523</f>
        <v>0</v>
      </c>
      <c r="J522" s="103">
        <f t="shared" si="34"/>
        <v>0</v>
      </c>
      <c r="K522" s="103" t="e">
        <f t="shared" si="42"/>
        <v>#DIV/0!</v>
      </c>
    </row>
    <row r="523" spans="1:11">
      <c r="A523" s="101"/>
      <c r="B523" s="101"/>
      <c r="C523" s="101"/>
      <c r="D523" s="104">
        <v>3241</v>
      </c>
      <c r="E523" s="85" t="s">
        <v>1348</v>
      </c>
      <c r="F523" s="67">
        <f>'Posebni dio izvršenja'!E576</f>
        <v>315</v>
      </c>
      <c r="G523" s="67">
        <f>'Posebni dio izvršenja'!F576</f>
        <v>300</v>
      </c>
      <c r="H523" s="67">
        <f>'Posebni dio izvršenja'!G576</f>
        <v>0</v>
      </c>
      <c r="I523" s="67">
        <f>'Posebni dio izvršenja'!H576</f>
        <v>0</v>
      </c>
      <c r="J523" s="105">
        <f t="shared" si="34"/>
        <v>0</v>
      </c>
      <c r="K523" s="105" t="e">
        <f t="shared" si="42"/>
        <v>#DIV/0!</v>
      </c>
    </row>
    <row r="524" spans="1:11">
      <c r="A524" s="101"/>
      <c r="B524" s="101"/>
      <c r="C524" s="101">
        <v>329</v>
      </c>
      <c r="D524" s="104"/>
      <c r="E524" s="101" t="s">
        <v>1285</v>
      </c>
      <c r="F524" s="102">
        <f>F525+F528+F526+F527</f>
        <v>2554.1999999999998</v>
      </c>
      <c r="G524" s="67">
        <f>G525+G528+G526+G527</f>
        <v>2000</v>
      </c>
      <c r="H524" s="67">
        <f>H525+H528+H526+H527</f>
        <v>0</v>
      </c>
      <c r="I524" s="102">
        <f>I525+I528+I526+I527</f>
        <v>0</v>
      </c>
      <c r="J524" s="103">
        <f t="shared" si="34"/>
        <v>0</v>
      </c>
      <c r="K524" s="103" t="e">
        <f t="shared" si="42"/>
        <v>#DIV/0!</v>
      </c>
    </row>
    <row r="525" spans="1:11">
      <c r="A525" s="101"/>
      <c r="B525" s="101"/>
      <c r="C525" s="101"/>
      <c r="D525" s="104">
        <v>3293</v>
      </c>
      <c r="E525" s="85" t="s">
        <v>1297</v>
      </c>
      <c r="F525" s="67">
        <f>'Posebni dio izvršenja'!E577+'Posebni dio izvršenja'!E237</f>
        <v>2548.1999999999998</v>
      </c>
      <c r="G525" s="67">
        <f>'Posebni dio izvršenja'!F577+'Posebni dio izvršenja'!F237</f>
        <v>2000</v>
      </c>
      <c r="H525" s="67">
        <f>'Posebni dio izvršenja'!G577+'Posebni dio izvršenja'!G237</f>
        <v>0</v>
      </c>
      <c r="I525" s="67">
        <f>'Posebni dio izvršenja'!H577+'Posebni dio izvršenja'!H237</f>
        <v>0</v>
      </c>
      <c r="J525" s="105">
        <f t="shared" si="34"/>
        <v>0</v>
      </c>
      <c r="K525" s="105" t="e">
        <f t="shared" si="42"/>
        <v>#DIV/0!</v>
      </c>
    </row>
    <row r="526" spans="1:11">
      <c r="A526" s="101"/>
      <c r="B526" s="101"/>
      <c r="C526" s="101"/>
      <c r="D526" s="104">
        <v>3294</v>
      </c>
      <c r="E526" s="85" t="s">
        <v>1283</v>
      </c>
      <c r="F526" s="67">
        <f>'Posebni dio izvršenja'!E238</f>
        <v>0</v>
      </c>
      <c r="G526" s="67">
        <f>'Posebni dio izvršenja'!F238</f>
        <v>0</v>
      </c>
      <c r="H526" s="67">
        <f>'Posebni dio izvršenja'!G238</f>
        <v>0</v>
      </c>
      <c r="I526" s="67">
        <f>'Posebni dio izvršenja'!H238</f>
        <v>0</v>
      </c>
      <c r="J526" s="105" t="e">
        <f t="shared" si="34"/>
        <v>#DIV/0!</v>
      </c>
      <c r="K526" s="105" t="e">
        <f t="shared" si="42"/>
        <v>#DIV/0!</v>
      </c>
    </row>
    <row r="527" spans="1:11">
      <c r="A527" s="101"/>
      <c r="B527" s="101"/>
      <c r="C527" s="101"/>
      <c r="D527" s="104">
        <v>3295</v>
      </c>
      <c r="E527" s="85" t="s">
        <v>1284</v>
      </c>
      <c r="F527" s="67">
        <f>'Posebni dio izvršenja'!E578</f>
        <v>6</v>
      </c>
      <c r="G527" s="67">
        <f>'Posebni dio izvršenja'!F578</f>
        <v>0</v>
      </c>
      <c r="H527" s="67">
        <f>'Posebni dio izvršenja'!G578</f>
        <v>0</v>
      </c>
      <c r="I527" s="67">
        <f>'Posebni dio izvršenja'!H578</f>
        <v>0</v>
      </c>
      <c r="J527" s="105"/>
      <c r="K527" s="105" t="e">
        <f t="shared" si="42"/>
        <v>#DIV/0!</v>
      </c>
    </row>
    <row r="528" spans="1:11">
      <c r="A528" s="101"/>
      <c r="B528" s="101"/>
      <c r="C528" s="101"/>
      <c r="D528" s="104">
        <v>3299</v>
      </c>
      <c r="E528" s="85" t="s">
        <v>1285</v>
      </c>
      <c r="F528" s="67">
        <f>'Posebni dio izvršenja'!E579</f>
        <v>0</v>
      </c>
      <c r="G528" s="67">
        <f>'Posebni dio izvršenja'!F579</f>
        <v>0</v>
      </c>
      <c r="H528" s="67">
        <f>'Posebni dio izvršenja'!G579</f>
        <v>0</v>
      </c>
      <c r="I528" s="67">
        <f>'Posebni dio izvršenja'!H579</f>
        <v>0</v>
      </c>
      <c r="J528" s="105" t="e">
        <f t="shared" si="34"/>
        <v>#DIV/0!</v>
      </c>
      <c r="K528" s="105" t="e">
        <f t="shared" si="42"/>
        <v>#DIV/0!</v>
      </c>
    </row>
    <row r="529" spans="1:11">
      <c r="A529" s="101"/>
      <c r="B529" s="101">
        <v>38</v>
      </c>
      <c r="C529" s="101"/>
      <c r="D529" s="104">
        <v>32</v>
      </c>
      <c r="E529" s="101" t="s">
        <v>1321</v>
      </c>
      <c r="F529" s="102">
        <f t="shared" ref="F529:I530" si="43">F530</f>
        <v>0</v>
      </c>
      <c r="G529" s="102">
        <f t="shared" si="43"/>
        <v>0</v>
      </c>
      <c r="H529" s="102">
        <f t="shared" si="43"/>
        <v>0</v>
      </c>
      <c r="I529" s="102">
        <f t="shared" si="43"/>
        <v>0</v>
      </c>
      <c r="J529" s="103" t="e">
        <f>H529/G529*100</f>
        <v>#DIV/0!</v>
      </c>
      <c r="K529" s="103" t="e">
        <f t="shared" si="42"/>
        <v>#DIV/0!</v>
      </c>
    </row>
    <row r="530" spans="1:11">
      <c r="A530" s="101"/>
      <c r="B530" s="101"/>
      <c r="C530" s="101">
        <v>381</v>
      </c>
      <c r="D530" s="104"/>
      <c r="E530" s="102" t="s">
        <v>1350</v>
      </c>
      <c r="F530" s="102">
        <f t="shared" si="43"/>
        <v>0</v>
      </c>
      <c r="G530" s="67">
        <f t="shared" si="43"/>
        <v>0</v>
      </c>
      <c r="H530" s="67">
        <f t="shared" si="43"/>
        <v>0</v>
      </c>
      <c r="I530" s="102">
        <f t="shared" si="43"/>
        <v>0</v>
      </c>
      <c r="J530" s="103" t="e">
        <f>H530/G530*100</f>
        <v>#DIV/0!</v>
      </c>
      <c r="K530" s="103" t="e">
        <f t="shared" si="42"/>
        <v>#DIV/0!</v>
      </c>
    </row>
    <row r="531" spans="1:11">
      <c r="A531" s="101"/>
      <c r="B531" s="101"/>
      <c r="C531" s="101"/>
      <c r="D531" s="104">
        <v>3812</v>
      </c>
      <c r="E531" s="67" t="s">
        <v>1402</v>
      </c>
      <c r="F531" s="67">
        <f>'Posebni dio izvršenja'!E581</f>
        <v>0</v>
      </c>
      <c r="G531" s="67">
        <f>'Posebni dio izvršenja'!F581</f>
        <v>0</v>
      </c>
      <c r="H531" s="67">
        <f>'Posebni dio izvršenja'!G581</f>
        <v>0</v>
      </c>
      <c r="I531" s="67">
        <f>'Posebni dio izvršenja'!H581</f>
        <v>0</v>
      </c>
      <c r="J531" s="105" t="e">
        <f>H531/G531*100</f>
        <v>#DIV/0!</v>
      </c>
      <c r="K531" s="105" t="e">
        <f t="shared" si="42"/>
        <v>#DIV/0!</v>
      </c>
    </row>
    <row r="532" spans="1:11">
      <c r="A532" s="101">
        <v>4</v>
      </c>
      <c r="B532" s="101"/>
      <c r="C532" s="101"/>
      <c r="D532" s="104"/>
      <c r="E532" s="101" t="s">
        <v>1343</v>
      </c>
      <c r="F532" s="102">
        <f>F533</f>
        <v>0</v>
      </c>
      <c r="G532" s="102">
        <f>G533</f>
        <v>25000</v>
      </c>
      <c r="H532" s="102">
        <f>H533</f>
        <v>5000</v>
      </c>
      <c r="I532" s="102">
        <f>I533</f>
        <v>28414.63</v>
      </c>
      <c r="J532" s="103">
        <f t="shared" si="34"/>
        <v>20</v>
      </c>
      <c r="K532" s="103">
        <f t="shared" si="42"/>
        <v>568.29259999999999</v>
      </c>
    </row>
    <row r="533" spans="1:11">
      <c r="A533" s="101"/>
      <c r="B533" s="101">
        <v>42</v>
      </c>
      <c r="C533" s="101"/>
      <c r="D533" s="104"/>
      <c r="E533" s="101" t="s">
        <v>1344</v>
      </c>
      <c r="F533" s="102">
        <f>F534+F537+F540</f>
        <v>0</v>
      </c>
      <c r="G533" s="102">
        <f>G534+G537+G540</f>
        <v>25000</v>
      </c>
      <c r="H533" s="102">
        <f>H534+H537+H540</f>
        <v>5000</v>
      </c>
      <c r="I533" s="102">
        <f>I534+I537+I540</f>
        <v>28414.63</v>
      </c>
      <c r="J533" s="103">
        <f t="shared" si="34"/>
        <v>20</v>
      </c>
      <c r="K533" s="103">
        <f t="shared" si="42"/>
        <v>568.29259999999999</v>
      </c>
    </row>
    <row r="534" spans="1:11">
      <c r="A534" s="101"/>
      <c r="B534" s="101"/>
      <c r="C534" s="101">
        <v>422</v>
      </c>
      <c r="D534" s="104"/>
      <c r="E534" s="101" t="s">
        <v>1345</v>
      </c>
      <c r="F534" s="102">
        <f>F535+F536</f>
        <v>0</v>
      </c>
      <c r="G534" s="67">
        <f>G535+G536</f>
        <v>25000</v>
      </c>
      <c r="H534" s="67">
        <f>H535+H536</f>
        <v>5000</v>
      </c>
      <c r="I534" s="102">
        <f>I535+I536</f>
        <v>26941.25</v>
      </c>
      <c r="J534" s="103">
        <f t="shared" si="34"/>
        <v>20</v>
      </c>
      <c r="K534" s="103">
        <f t="shared" si="42"/>
        <v>538.82500000000005</v>
      </c>
    </row>
    <row r="535" spans="1:11">
      <c r="A535" s="101"/>
      <c r="B535" s="101"/>
      <c r="C535" s="101"/>
      <c r="D535" s="104">
        <v>4221</v>
      </c>
      <c r="E535" s="85" t="s">
        <v>1287</v>
      </c>
      <c r="F535" s="67">
        <f>'Posebni dio izvršenja'!E584+'Posebni dio izvršenja'!E241</f>
        <v>0</v>
      </c>
      <c r="G535" s="67">
        <f>'Posebni dio izvršenja'!F584+'Posebni dio izvršenja'!F241</f>
        <v>20000</v>
      </c>
      <c r="H535" s="67">
        <f>'Posebni dio izvršenja'!G584+'Posebni dio izvršenja'!G241</f>
        <v>0</v>
      </c>
      <c r="I535" s="67">
        <f>'Posebni dio izvršenja'!H584+'Posebni dio izvršenja'!H241</f>
        <v>26941.25</v>
      </c>
      <c r="J535" s="105">
        <f t="shared" si="34"/>
        <v>0</v>
      </c>
      <c r="K535" s="105" t="e">
        <f t="shared" si="42"/>
        <v>#DIV/0!</v>
      </c>
    </row>
    <row r="536" spans="1:11">
      <c r="A536" s="101"/>
      <c r="B536" s="101"/>
      <c r="C536" s="101"/>
      <c r="D536" s="104">
        <v>4227</v>
      </c>
      <c r="E536" s="85" t="s">
        <v>1541</v>
      </c>
      <c r="F536" s="67">
        <f>'Posebni dio izvršenja'!E242</f>
        <v>0</v>
      </c>
      <c r="G536" s="67">
        <f>'Posebni dio izvršenja'!F242</f>
        <v>5000</v>
      </c>
      <c r="H536" s="67">
        <f>'Posebni dio izvršenja'!G242</f>
        <v>5000</v>
      </c>
      <c r="I536" s="67">
        <f>'Posebni dio izvršenja'!H242</f>
        <v>0</v>
      </c>
      <c r="J536" s="105">
        <f t="shared" si="34"/>
        <v>100</v>
      </c>
      <c r="K536" s="105">
        <f t="shared" si="42"/>
        <v>0</v>
      </c>
    </row>
    <row r="537" spans="1:11">
      <c r="A537" s="101"/>
      <c r="B537" s="101"/>
      <c r="C537" s="101">
        <v>424</v>
      </c>
      <c r="D537" s="104"/>
      <c r="E537" s="101" t="s">
        <v>1347</v>
      </c>
      <c r="F537" s="102">
        <f>F538+F539</f>
        <v>0</v>
      </c>
      <c r="G537" s="67">
        <f>G538+G539</f>
        <v>0</v>
      </c>
      <c r="H537" s="67">
        <f>H538+H539</f>
        <v>0</v>
      </c>
      <c r="I537" s="102">
        <f>I538+I539</f>
        <v>1473.38</v>
      </c>
      <c r="J537" s="103" t="e">
        <f t="shared" si="34"/>
        <v>#DIV/0!</v>
      </c>
      <c r="K537" s="103" t="e">
        <f t="shared" si="42"/>
        <v>#DIV/0!</v>
      </c>
    </row>
    <row r="538" spans="1:11">
      <c r="A538" s="101"/>
      <c r="B538" s="101"/>
      <c r="C538" s="101"/>
      <c r="D538" s="104">
        <v>4241</v>
      </c>
      <c r="E538" s="85" t="s">
        <v>1316</v>
      </c>
      <c r="F538" s="67">
        <f>'Posebni dio izvršenja'!E585</f>
        <v>0</v>
      </c>
      <c r="G538" s="67">
        <f>'Posebni dio izvršenja'!F585</f>
        <v>0</v>
      </c>
      <c r="H538" s="67">
        <f>'Posebni dio izvršenja'!G585</f>
        <v>0</v>
      </c>
      <c r="I538" s="67">
        <f>'Posebni dio izvršenja'!H585</f>
        <v>1473.38</v>
      </c>
      <c r="J538" s="105" t="e">
        <f t="shared" si="34"/>
        <v>#DIV/0!</v>
      </c>
      <c r="K538" s="105" t="e">
        <f t="shared" si="42"/>
        <v>#DIV/0!</v>
      </c>
    </row>
    <row r="539" spans="1:11">
      <c r="A539" s="101"/>
      <c r="B539" s="101"/>
      <c r="C539" s="101"/>
      <c r="D539" s="104">
        <v>4244</v>
      </c>
      <c r="E539" s="85" t="s">
        <v>1581</v>
      </c>
      <c r="F539" s="67">
        <f>'Posebni dio izvršenja'!E586</f>
        <v>0</v>
      </c>
      <c r="G539" s="67">
        <f>'Posebni dio izvršenja'!F586</f>
        <v>0</v>
      </c>
      <c r="H539" s="67">
        <f>'Posebni dio izvršenja'!G586</f>
        <v>0</v>
      </c>
      <c r="I539" s="67">
        <f>'Posebni dio izvršenja'!H586</f>
        <v>0</v>
      </c>
      <c r="J539" s="105" t="e">
        <f t="shared" si="34"/>
        <v>#DIV/0!</v>
      </c>
      <c r="K539" s="105" t="e">
        <f t="shared" si="42"/>
        <v>#DIV/0!</v>
      </c>
    </row>
    <row r="540" spans="1:11">
      <c r="A540" s="101"/>
      <c r="B540" s="101"/>
      <c r="C540" s="101">
        <v>426</v>
      </c>
      <c r="D540" s="104"/>
      <c r="E540" s="101" t="s">
        <v>1346</v>
      </c>
      <c r="F540" s="102">
        <f>F541</f>
        <v>0</v>
      </c>
      <c r="G540" s="67">
        <f>G541</f>
        <v>0</v>
      </c>
      <c r="H540" s="67">
        <f>H541</f>
        <v>0</v>
      </c>
      <c r="I540" s="102">
        <f>I541</f>
        <v>0</v>
      </c>
      <c r="J540" s="103" t="e">
        <f t="shared" si="34"/>
        <v>#DIV/0!</v>
      </c>
      <c r="K540" s="103" t="e">
        <f t="shared" si="42"/>
        <v>#DIV/0!</v>
      </c>
    </row>
    <row r="541" spans="1:11">
      <c r="A541" s="101"/>
      <c r="B541" s="101"/>
      <c r="C541" s="101"/>
      <c r="D541" s="104">
        <v>4262</v>
      </c>
      <c r="E541" s="85" t="s">
        <v>1409</v>
      </c>
      <c r="F541" s="67">
        <f>'Posebni dio izvršenja'!E243</f>
        <v>0</v>
      </c>
      <c r="G541" s="67">
        <f>'Posebni dio izvršenja'!F243</f>
        <v>0</v>
      </c>
      <c r="H541" s="67">
        <f>'Posebni dio izvršenja'!G243</f>
        <v>0</v>
      </c>
      <c r="I541" s="67">
        <f>'Posebni dio izvršenja'!H243</f>
        <v>0</v>
      </c>
      <c r="J541" s="105" t="e">
        <f t="shared" si="34"/>
        <v>#DIV/0!</v>
      </c>
      <c r="K541" s="105" t="e">
        <f t="shared" si="42"/>
        <v>#DIV/0!</v>
      </c>
    </row>
    <row r="542" spans="1:11">
      <c r="A542" s="99"/>
      <c r="B542" s="99"/>
      <c r="C542" s="99"/>
      <c r="D542" s="115"/>
      <c r="E542" s="42" t="s">
        <v>738</v>
      </c>
      <c r="F542" s="71">
        <f t="shared" ref="F542:I543" si="44">F543</f>
        <v>548.94999999999982</v>
      </c>
      <c r="G542" s="71">
        <f t="shared" si="44"/>
        <v>700</v>
      </c>
      <c r="H542" s="71">
        <f t="shared" si="44"/>
        <v>700</v>
      </c>
      <c r="I542" s="71">
        <f t="shared" si="44"/>
        <v>329.41</v>
      </c>
      <c r="J542" s="229">
        <f t="shared" si="34"/>
        <v>100</v>
      </c>
      <c r="K542" s="229">
        <f t="shared" si="42"/>
        <v>47.058571428571433</v>
      </c>
    </row>
    <row r="543" spans="1:11">
      <c r="A543" s="101">
        <v>4</v>
      </c>
      <c r="B543" s="101"/>
      <c r="C543" s="101"/>
      <c r="D543" s="104"/>
      <c r="E543" s="101" t="s">
        <v>1343</v>
      </c>
      <c r="F543" s="102">
        <f t="shared" si="44"/>
        <v>548.94999999999982</v>
      </c>
      <c r="G543" s="102">
        <f t="shared" si="44"/>
        <v>700</v>
      </c>
      <c r="H543" s="102">
        <f t="shared" si="44"/>
        <v>700</v>
      </c>
      <c r="I543" s="102">
        <f t="shared" si="44"/>
        <v>329.41</v>
      </c>
      <c r="J543" s="103">
        <f t="shared" si="34"/>
        <v>100</v>
      </c>
      <c r="K543" s="103">
        <f t="shared" si="42"/>
        <v>47.058571428571433</v>
      </c>
    </row>
    <row r="544" spans="1:11">
      <c r="A544" s="101"/>
      <c r="B544" s="101">
        <v>42</v>
      </c>
      <c r="C544" s="101"/>
      <c r="D544" s="104"/>
      <c r="E544" s="101" t="s">
        <v>1344</v>
      </c>
      <c r="F544" s="102">
        <f>F545+F548</f>
        <v>548.94999999999982</v>
      </c>
      <c r="G544" s="102">
        <f>G545+G548</f>
        <v>700</v>
      </c>
      <c r="H544" s="102">
        <f>H545+H548</f>
        <v>700</v>
      </c>
      <c r="I544" s="102">
        <f>I545+I548</f>
        <v>329.41</v>
      </c>
      <c r="J544" s="103">
        <f t="shared" si="34"/>
        <v>100</v>
      </c>
      <c r="K544" s="103">
        <f t="shared" si="42"/>
        <v>47.058571428571433</v>
      </c>
    </row>
    <row r="545" spans="1:11">
      <c r="A545" s="101"/>
      <c r="B545" s="101"/>
      <c r="C545" s="101">
        <v>422</v>
      </c>
      <c r="D545" s="104"/>
      <c r="E545" s="101" t="s">
        <v>1345</v>
      </c>
      <c r="F545" s="102">
        <f>SUM(F546:F547)</f>
        <v>548.94999999999982</v>
      </c>
      <c r="G545" s="67">
        <f>SUM(G546:G547)</f>
        <v>700</v>
      </c>
      <c r="H545" s="67">
        <f>SUM(H546:H547)</f>
        <v>700</v>
      </c>
      <c r="I545" s="102">
        <f>SUM(I546:I547)</f>
        <v>329.41</v>
      </c>
      <c r="J545" s="103">
        <f t="shared" si="34"/>
        <v>100</v>
      </c>
      <c r="K545" s="103">
        <f t="shared" si="42"/>
        <v>47.058571428571433</v>
      </c>
    </row>
    <row r="546" spans="1:11">
      <c r="A546" s="101"/>
      <c r="B546" s="101"/>
      <c r="C546" s="101"/>
      <c r="D546" s="104">
        <v>4221</v>
      </c>
      <c r="E546" s="85" t="s">
        <v>1287</v>
      </c>
      <c r="F546" s="67">
        <f>'Posebni dio izvršenja'!E590</f>
        <v>548.94999999999982</v>
      </c>
      <c r="G546" s="67">
        <f>'Posebni dio izvršenja'!F590</f>
        <v>700</v>
      </c>
      <c r="H546" s="67">
        <f>'Posebni dio izvršenja'!G590</f>
        <v>700</v>
      </c>
      <c r="I546" s="67">
        <f>'Posebni dio izvršenja'!H590</f>
        <v>329.41</v>
      </c>
      <c r="J546" s="105">
        <f t="shared" si="34"/>
        <v>100</v>
      </c>
      <c r="K546" s="105">
        <f t="shared" si="42"/>
        <v>47.058571428571433</v>
      </c>
    </row>
    <row r="547" spans="1:11">
      <c r="A547" s="101"/>
      <c r="B547" s="101"/>
      <c r="C547" s="101"/>
      <c r="D547" s="104">
        <v>4227</v>
      </c>
      <c r="E547" s="85" t="s">
        <v>1288</v>
      </c>
      <c r="F547" s="67">
        <f>'Posebni dio izvršenja'!E591</f>
        <v>0</v>
      </c>
      <c r="G547" s="67">
        <f>'Posebni dio izvršenja'!F591</f>
        <v>0</v>
      </c>
      <c r="H547" s="67">
        <f>'Posebni dio izvršenja'!G591</f>
        <v>0</v>
      </c>
      <c r="I547" s="67">
        <f>'Posebni dio izvršenja'!H591</f>
        <v>0</v>
      </c>
      <c r="J547" s="105" t="e">
        <f t="shared" si="34"/>
        <v>#DIV/0!</v>
      </c>
      <c r="K547" s="105" t="e">
        <f t="shared" si="42"/>
        <v>#DIV/0!</v>
      </c>
    </row>
    <row r="548" spans="1:11">
      <c r="A548" s="101"/>
      <c r="B548" s="101"/>
      <c r="C548" s="101">
        <v>426</v>
      </c>
      <c r="D548" s="104"/>
      <c r="E548" s="101" t="s">
        <v>1346</v>
      </c>
      <c r="F548" s="102">
        <f>F549</f>
        <v>0</v>
      </c>
      <c r="G548" s="67">
        <f>G549</f>
        <v>0</v>
      </c>
      <c r="H548" s="67">
        <f>H549</f>
        <v>0</v>
      </c>
      <c r="I548" s="102">
        <f>I549</f>
        <v>0</v>
      </c>
      <c r="J548" s="103" t="e">
        <f t="shared" si="34"/>
        <v>#DIV/0!</v>
      </c>
      <c r="K548" s="103" t="e">
        <f t="shared" si="42"/>
        <v>#DIV/0!</v>
      </c>
    </row>
    <row r="549" spans="1:11" ht="13.8" thickBot="1">
      <c r="A549" s="125"/>
      <c r="B549" s="125"/>
      <c r="C549" s="125"/>
      <c r="D549" s="126">
        <v>4263</v>
      </c>
      <c r="E549" s="127" t="s">
        <v>1511</v>
      </c>
      <c r="F549" s="128">
        <f>'Posebni dio izvršenja'!E592</f>
        <v>0</v>
      </c>
      <c r="G549" s="128">
        <f>'Posebni dio izvršenja'!F592</f>
        <v>0</v>
      </c>
      <c r="H549" s="128">
        <f>'Posebni dio izvršenja'!G592</f>
        <v>0</v>
      </c>
      <c r="I549" s="128">
        <f>'Posebni dio izvršenja'!H592</f>
        <v>0</v>
      </c>
      <c r="J549" s="129" t="e">
        <f t="shared" si="34"/>
        <v>#DIV/0!</v>
      </c>
      <c r="K549" s="129" t="e">
        <f t="shared" si="42"/>
        <v>#DIV/0!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592"/>
  <sheetViews>
    <sheetView topLeftCell="A70" zoomScale="90" zoomScaleNormal="90" workbookViewId="0">
      <selection activeCell="E9" sqref="E9"/>
    </sheetView>
  </sheetViews>
  <sheetFormatPr defaultRowHeight="13.2"/>
  <cols>
    <col min="1" max="1" width="4.5546875" style="57" customWidth="1"/>
    <col min="2" max="2" width="4.44140625" style="57" customWidth="1"/>
    <col min="3" max="3" width="6.5546875" style="57" customWidth="1"/>
    <col min="4" max="4" width="66.6640625" style="57" customWidth="1"/>
    <col min="5" max="5" width="24.44140625" style="142" customWidth="1"/>
    <col min="6" max="6" width="19.33203125" style="142" customWidth="1"/>
    <col min="7" max="7" width="17.6640625" style="142" customWidth="1"/>
    <col min="8" max="8" width="24.109375" style="142" customWidth="1"/>
    <col min="9" max="10" width="9.44140625" style="156" bestFit="1" customWidth="1"/>
    <col min="11" max="16384" width="8.88671875" style="57"/>
  </cols>
  <sheetData>
    <row r="1" spans="1:10" ht="23.4" customHeight="1">
      <c r="A1" s="57" t="s">
        <v>1696</v>
      </c>
    </row>
    <row r="2" spans="1:10" ht="80.25" customHeight="1">
      <c r="A2" s="253" t="s">
        <v>1323</v>
      </c>
      <c r="B2" s="256"/>
      <c r="C2" s="257"/>
      <c r="D2" s="42" t="s">
        <v>1358</v>
      </c>
      <c r="E2" s="197" t="str">
        <f>'Opći dio'!C15</f>
        <v xml:space="preserve">OSTVARENJE/IZVRŠENJE 
2023. </v>
      </c>
      <c r="F2" s="197" t="str">
        <f>'Opći dio'!D15</f>
        <v>IZVORNI PLAN  2024.</v>
      </c>
      <c r="G2" s="197" t="str">
        <f>'Opći dio'!E15</f>
        <v>REBALANS 2024.</v>
      </c>
      <c r="H2" s="197" t="str">
        <f>'Opći dio'!F15</f>
        <v xml:space="preserve">OSTVARENJE/IZVRŠENJE 
 2024. </v>
      </c>
      <c r="I2" s="154" t="str">
        <f>'Prihodi po ekonom. klas.'!J3</f>
        <v>INDEKS</v>
      </c>
      <c r="J2" s="154" t="str">
        <f>'Prihodi po ekonom. klas.'!K3</f>
        <v>INDEKS</v>
      </c>
    </row>
    <row r="3" spans="1:10" ht="15" customHeight="1">
      <c r="A3" s="85"/>
      <c r="B3" s="85"/>
      <c r="C3" s="85"/>
      <c r="D3" s="72">
        <f>'Prihodi po ekonom. klas.'!A4</f>
        <v>1</v>
      </c>
      <c r="E3" s="194">
        <f>'Prihodi po ekonom. klas.'!F4</f>
        <v>2</v>
      </c>
      <c r="F3" s="194">
        <f>'Prihodi po ekonom. klas.'!G4</f>
        <v>3</v>
      </c>
      <c r="G3" s="194">
        <f>'Prihodi po ekonom. klas.'!H4</f>
        <v>4</v>
      </c>
      <c r="H3" s="194">
        <f>'Prihodi po ekonom. klas.'!I4</f>
        <v>5</v>
      </c>
      <c r="I3" s="81" t="s">
        <v>1613</v>
      </c>
      <c r="J3" s="82" t="s">
        <v>1692</v>
      </c>
    </row>
    <row r="4" spans="1:10">
      <c r="A4" s="258" t="s">
        <v>1630</v>
      </c>
      <c r="B4" s="259"/>
      <c r="C4" s="259"/>
      <c r="D4" s="260"/>
      <c r="E4" s="135">
        <f>E5+E18+E89+E334+E244+E77+E314+E72</f>
        <v>6241826.1519999998</v>
      </c>
      <c r="F4" s="135">
        <f t="shared" ref="F4:H4" si="0">F5+F18+F89+F334+F244+F77+F314+F72</f>
        <v>6363971</v>
      </c>
      <c r="G4" s="135">
        <f t="shared" si="0"/>
        <v>7253381</v>
      </c>
      <c r="H4" s="135">
        <f t="shared" si="0"/>
        <v>7112691.0099999998</v>
      </c>
      <c r="I4" s="136">
        <f>H4/E4*100</f>
        <v>113.95208448285537</v>
      </c>
      <c r="J4" s="136">
        <f>H4/G4*100</f>
        <v>98.060352958158404</v>
      </c>
    </row>
    <row r="5" spans="1:10" ht="30" customHeight="1">
      <c r="A5" s="258" t="s">
        <v>1697</v>
      </c>
      <c r="B5" s="259"/>
      <c r="C5" s="259"/>
      <c r="D5" s="260"/>
      <c r="E5" s="135">
        <f>E6</f>
        <v>3381882.7299999995</v>
      </c>
      <c r="F5" s="135">
        <f t="shared" ref="E5:H6" si="1">F6</f>
        <v>3539826</v>
      </c>
      <c r="G5" s="135">
        <f t="shared" si="1"/>
        <v>4063570</v>
      </c>
      <c r="H5" s="135">
        <f t="shared" si="1"/>
        <v>4064949.7100000004</v>
      </c>
      <c r="I5" s="136">
        <f t="shared" ref="I5:I68" si="2">H5/E5*100</f>
        <v>120.19783163800008</v>
      </c>
      <c r="J5" s="136">
        <f t="shared" ref="J5:J68" si="3">H5/G5*100</f>
        <v>100.03395314957046</v>
      </c>
    </row>
    <row r="6" spans="1:10" ht="15" customHeight="1">
      <c r="A6" s="258" t="s">
        <v>1261</v>
      </c>
      <c r="B6" s="259"/>
      <c r="C6" s="259"/>
      <c r="D6" s="260"/>
      <c r="E6" s="71">
        <f t="shared" si="1"/>
        <v>3381882.7299999995</v>
      </c>
      <c r="F6" s="71">
        <f t="shared" si="1"/>
        <v>3539826</v>
      </c>
      <c r="G6" s="71">
        <f t="shared" si="1"/>
        <v>4063570</v>
      </c>
      <c r="H6" s="71">
        <f t="shared" si="1"/>
        <v>4064949.7100000004</v>
      </c>
      <c r="I6" s="137">
        <f t="shared" si="2"/>
        <v>120.19783163800008</v>
      </c>
      <c r="J6" s="137">
        <f t="shared" si="3"/>
        <v>100.03395314957046</v>
      </c>
    </row>
    <row r="7" spans="1:10" ht="15" customHeight="1">
      <c r="A7" s="101">
        <v>3</v>
      </c>
      <c r="B7" s="101"/>
      <c r="C7" s="85"/>
      <c r="D7" s="102" t="s">
        <v>1356</v>
      </c>
      <c r="E7" s="102">
        <f>E8+E14</f>
        <v>3381882.7299999995</v>
      </c>
      <c r="F7" s="102">
        <f>F8+F14</f>
        <v>3539826</v>
      </c>
      <c r="G7" s="102">
        <f>G8+G14</f>
        <v>4063570</v>
      </c>
      <c r="H7" s="102">
        <f>H8+H14</f>
        <v>4064949.7100000004</v>
      </c>
      <c r="I7" s="146">
        <f t="shared" si="2"/>
        <v>120.19783163800008</v>
      </c>
      <c r="J7" s="146">
        <f t="shared" si="3"/>
        <v>100.03395314957046</v>
      </c>
    </row>
    <row r="8" spans="1:10" ht="15" customHeight="1">
      <c r="A8" s="101"/>
      <c r="B8" s="101">
        <v>31</v>
      </c>
      <c r="C8" s="85"/>
      <c r="D8" s="102" t="s">
        <v>1318</v>
      </c>
      <c r="E8" s="102">
        <f>SUM(E9:E13)</f>
        <v>3309061.0399999996</v>
      </c>
      <c r="F8" s="102">
        <f>SUM(F9:F13)</f>
        <v>3452309</v>
      </c>
      <c r="G8" s="102">
        <f>SUM(G9:G13)</f>
        <v>3988969</v>
      </c>
      <c r="H8" s="102">
        <f>SUM(H9:H13)</f>
        <v>3992564.3700000006</v>
      </c>
      <c r="I8" s="146">
        <f t="shared" si="2"/>
        <v>120.65550685641027</v>
      </c>
      <c r="J8" s="146">
        <f t="shared" si="3"/>
        <v>100.09013281376717</v>
      </c>
    </row>
    <row r="9" spans="1:10" ht="15" customHeight="1">
      <c r="A9" s="101"/>
      <c r="B9" s="101"/>
      <c r="C9" s="85">
        <v>3111</v>
      </c>
      <c r="D9" s="67" t="s">
        <v>1395</v>
      </c>
      <c r="E9" s="67">
        <f>'Rashodi po aktiv. i izv.fin.'!E11+'Rashodi po aktiv. i izv.fin.'!E95</f>
        <v>2753562.61</v>
      </c>
      <c r="F9" s="67">
        <f>'Rashodi po aktiv. i izv.fin.'!F11+'Rashodi po aktiv. i izv.fin.'!F95</f>
        <v>2899100</v>
      </c>
      <c r="G9" s="67">
        <f>'Rashodi po aktiv. i izv.fin.'!G11+'Rashodi po aktiv. i izv.fin.'!G95</f>
        <v>3336439</v>
      </c>
      <c r="H9" s="67">
        <f>'Rashodi po aktiv. i izv.fin.'!H11+'Rashodi po aktiv. i izv.fin.'!H95</f>
        <v>3337754.3100000005</v>
      </c>
      <c r="I9" s="145">
        <f t="shared" si="2"/>
        <v>121.21584952811371</v>
      </c>
      <c r="J9" s="145">
        <f t="shared" si="3"/>
        <v>100.03942256999156</v>
      </c>
    </row>
    <row r="10" spans="1:10" ht="15" customHeight="1">
      <c r="A10" s="101"/>
      <c r="B10" s="101"/>
      <c r="C10" s="85">
        <v>3114</v>
      </c>
      <c r="D10" s="67" t="s">
        <v>1562</v>
      </c>
      <c r="E10" s="67">
        <f>'Rashodi po aktiv. i izv.fin.'!E12</f>
        <v>1953.07</v>
      </c>
      <c r="F10" s="67">
        <f>'Rashodi po aktiv. i izv.fin.'!F12</f>
        <v>2369</v>
      </c>
      <c r="G10" s="67">
        <f>'Rashodi po aktiv. i izv.fin.'!G12</f>
        <v>3494</v>
      </c>
      <c r="H10" s="67">
        <f>'Rashodi po aktiv. i izv.fin.'!H12</f>
        <v>1954.13</v>
      </c>
      <c r="I10" s="145">
        <f t="shared" si="2"/>
        <v>100.05427352834258</v>
      </c>
      <c r="J10" s="145">
        <f t="shared" si="3"/>
        <v>55.928162564396111</v>
      </c>
    </row>
    <row r="11" spans="1:10" ht="15" customHeight="1">
      <c r="A11" s="101"/>
      <c r="B11" s="101"/>
      <c r="C11" s="85">
        <v>3121</v>
      </c>
      <c r="D11" s="67" t="s">
        <v>1293</v>
      </c>
      <c r="E11" s="67">
        <f>'Rashodi po aktiv. i izv.fin.'!E13</f>
        <v>98885.21</v>
      </c>
      <c r="F11" s="67">
        <f>'Rashodi po aktiv. i izv.fin.'!F13</f>
        <v>68315</v>
      </c>
      <c r="G11" s="67">
        <f>'Rashodi po aktiv. i izv.fin.'!G13</f>
        <v>100989</v>
      </c>
      <c r="H11" s="67">
        <f>'Rashodi po aktiv. i izv.fin.'!H13</f>
        <v>101803.64</v>
      </c>
      <c r="I11" s="145">
        <f t="shared" si="2"/>
        <v>102.95133114446537</v>
      </c>
      <c r="J11" s="145">
        <f t="shared" si="3"/>
        <v>100.80666211171514</v>
      </c>
    </row>
    <row r="12" spans="1:10" ht="15" customHeight="1">
      <c r="A12" s="101"/>
      <c r="B12" s="101"/>
      <c r="C12" s="85">
        <v>3132</v>
      </c>
      <c r="D12" s="67" t="s">
        <v>1354</v>
      </c>
      <c r="E12" s="67">
        <f>'Rashodi po aktiv. i izv.fin.'!E14+'Rashodi po aktiv. i izv.fin.'!E96</f>
        <v>454660.15</v>
      </c>
      <c r="F12" s="67">
        <f>'Rashodi po aktiv. i izv.fin.'!F14+'Rashodi po aktiv. i izv.fin.'!F96</f>
        <v>482525</v>
      </c>
      <c r="G12" s="67">
        <f>'Rashodi po aktiv. i izv.fin.'!G14+'Rashodi po aktiv. i izv.fin.'!G96</f>
        <v>548047</v>
      </c>
      <c r="H12" s="67">
        <f>'Rashodi po aktiv. i izv.fin.'!H14+'Rashodi po aktiv. i izv.fin.'!H96</f>
        <v>551052.29</v>
      </c>
      <c r="I12" s="145">
        <f t="shared" si="2"/>
        <v>121.20092117156078</v>
      </c>
      <c r="J12" s="145">
        <f t="shared" si="3"/>
        <v>100.548363552761</v>
      </c>
    </row>
    <row r="13" spans="1:10" ht="15" customHeight="1">
      <c r="A13" s="101"/>
      <c r="B13" s="101"/>
      <c r="C13" s="85">
        <v>3133</v>
      </c>
      <c r="D13" s="67" t="s">
        <v>1396</v>
      </c>
      <c r="E13" s="67">
        <f>'Rashodi po aktiv. i izv.fin.'!E15+'Rashodi po aktiv. i izv.fin.'!E97</f>
        <v>0</v>
      </c>
      <c r="F13" s="67">
        <f>'Rashodi po aktiv. i izv.fin.'!F15+'Rashodi po aktiv. i izv.fin.'!F97</f>
        <v>0</v>
      </c>
      <c r="G13" s="67">
        <f>'Rashodi po aktiv. i izv.fin.'!G15+'Rashodi po aktiv. i izv.fin.'!G97</f>
        <v>0</v>
      </c>
      <c r="H13" s="67">
        <f>'Rashodi po aktiv. i izv.fin.'!H15+'Rashodi po aktiv. i izv.fin.'!H97</f>
        <v>0</v>
      </c>
      <c r="I13" s="145" t="e">
        <f t="shared" si="2"/>
        <v>#DIV/0!</v>
      </c>
      <c r="J13" s="145" t="e">
        <f t="shared" si="3"/>
        <v>#DIV/0!</v>
      </c>
    </row>
    <row r="14" spans="1:10" ht="15" customHeight="1">
      <c r="A14" s="101"/>
      <c r="B14" s="101">
        <v>32</v>
      </c>
      <c r="C14" s="85"/>
      <c r="D14" s="102" t="s">
        <v>1321</v>
      </c>
      <c r="E14" s="102">
        <f>SUM(E15:E17)</f>
        <v>72821.69</v>
      </c>
      <c r="F14" s="102">
        <f>SUM(F15:F17)</f>
        <v>87517</v>
      </c>
      <c r="G14" s="102">
        <f>SUM(G15:G17)</f>
        <v>74601</v>
      </c>
      <c r="H14" s="102">
        <f>SUM(H15:H17)</f>
        <v>72385.34</v>
      </c>
      <c r="I14" s="146">
        <f t="shared" si="2"/>
        <v>99.400796658248382</v>
      </c>
      <c r="J14" s="146">
        <f t="shared" si="3"/>
        <v>97.029986193214569</v>
      </c>
    </row>
    <row r="15" spans="1:10" ht="15" customHeight="1">
      <c r="A15" s="101"/>
      <c r="B15" s="101"/>
      <c r="C15" s="85">
        <v>3212</v>
      </c>
      <c r="D15" s="67" t="s">
        <v>1265</v>
      </c>
      <c r="E15" s="67">
        <f>'Rashodi po aktiv. i izv.fin.'!E17</f>
        <v>61982.76</v>
      </c>
      <c r="F15" s="67">
        <f>'Rashodi po aktiv. i izv.fin.'!F17</f>
        <v>71845</v>
      </c>
      <c r="G15" s="67">
        <f>'Rashodi po aktiv. i izv.fin.'!G17</f>
        <v>61737</v>
      </c>
      <c r="H15" s="67">
        <f>'Rashodi po aktiv. i izv.fin.'!H17</f>
        <v>59572.73</v>
      </c>
      <c r="I15" s="145">
        <f t="shared" si="2"/>
        <v>96.111773660934105</v>
      </c>
      <c r="J15" s="145">
        <f t="shared" si="3"/>
        <v>96.494371284642924</v>
      </c>
    </row>
    <row r="16" spans="1:10" ht="15" customHeight="1">
      <c r="A16" s="101"/>
      <c r="B16" s="101"/>
      <c r="C16" s="85">
        <v>3236</v>
      </c>
      <c r="D16" s="67" t="s">
        <v>1277</v>
      </c>
      <c r="E16" s="67">
        <f>'Rashodi po aktiv. i izv.fin.'!E18</f>
        <v>6530.07</v>
      </c>
      <c r="F16" s="67">
        <f>'Rashodi po aktiv. i izv.fin.'!F18</f>
        <v>9724</v>
      </c>
      <c r="G16" s="67">
        <f>'Rashodi po aktiv. i izv.fin.'!G18</f>
        <v>6880</v>
      </c>
      <c r="H16" s="67">
        <f>'Rashodi po aktiv. i izv.fin.'!H18</f>
        <v>6848.61</v>
      </c>
      <c r="I16" s="145">
        <f t="shared" si="2"/>
        <v>104.8780487804878</v>
      </c>
      <c r="J16" s="145">
        <f t="shared" si="3"/>
        <v>99.543750000000003</v>
      </c>
    </row>
    <row r="17" spans="1:10" ht="15" customHeight="1">
      <c r="A17" s="101"/>
      <c r="B17" s="101"/>
      <c r="C17" s="85">
        <v>3295</v>
      </c>
      <c r="D17" s="67" t="s">
        <v>1284</v>
      </c>
      <c r="E17" s="67">
        <f>'Rashodi po aktiv. i izv.fin.'!E19</f>
        <v>4308.8599999999997</v>
      </c>
      <c r="F17" s="67">
        <f>'Rashodi po aktiv. i izv.fin.'!F19</f>
        <v>5948</v>
      </c>
      <c r="G17" s="67">
        <f>'Rashodi po aktiv. i izv.fin.'!G19</f>
        <v>5984</v>
      </c>
      <c r="H17" s="67">
        <f>'Rashodi po aktiv. i izv.fin.'!H19</f>
        <v>5964</v>
      </c>
      <c r="I17" s="145">
        <f t="shared" si="2"/>
        <v>138.41248033122451</v>
      </c>
      <c r="J17" s="145">
        <f t="shared" si="3"/>
        <v>99.665775401069524</v>
      </c>
    </row>
    <row r="18" spans="1:10" ht="30" customHeight="1">
      <c r="A18" s="258" t="s">
        <v>1699</v>
      </c>
      <c r="B18" s="261"/>
      <c r="C18" s="261"/>
      <c r="D18" s="262"/>
      <c r="E18" s="135">
        <f>E19</f>
        <v>368451.00000000006</v>
      </c>
      <c r="F18" s="135">
        <f>F19</f>
        <v>549281</v>
      </c>
      <c r="G18" s="135">
        <f>G19</f>
        <v>549281</v>
      </c>
      <c r="H18" s="135">
        <f>H19</f>
        <v>339657.06999999995</v>
      </c>
      <c r="I18" s="136">
        <f t="shared" si="2"/>
        <v>92.185139950766825</v>
      </c>
      <c r="J18" s="136">
        <f t="shared" si="3"/>
        <v>61.836668299103728</v>
      </c>
    </row>
    <row r="19" spans="1:10" ht="15" customHeight="1">
      <c r="A19" s="258" t="s">
        <v>1261</v>
      </c>
      <c r="B19" s="261"/>
      <c r="C19" s="261"/>
      <c r="D19" s="262"/>
      <c r="E19" s="71">
        <f>E20+E61</f>
        <v>368451.00000000006</v>
      </c>
      <c r="F19" s="71">
        <f>F20+F61</f>
        <v>549281</v>
      </c>
      <c r="G19" s="71">
        <f>G20+G61</f>
        <v>549281</v>
      </c>
      <c r="H19" s="71">
        <f>H20+H61</f>
        <v>339657.06999999995</v>
      </c>
      <c r="I19" s="137">
        <f t="shared" si="2"/>
        <v>92.185139950766825</v>
      </c>
      <c r="J19" s="137">
        <f t="shared" si="3"/>
        <v>61.836668299103728</v>
      </c>
    </row>
    <row r="20" spans="1:10" ht="15" customHeight="1">
      <c r="A20" s="101">
        <v>3</v>
      </c>
      <c r="B20" s="101"/>
      <c r="C20" s="85"/>
      <c r="D20" s="102" t="s">
        <v>1356</v>
      </c>
      <c r="E20" s="102">
        <f>E21+E27+E53+E57+E59</f>
        <v>357605.36000000004</v>
      </c>
      <c r="F20" s="102">
        <f>F21+F27+F53+F57+F59</f>
        <v>468151</v>
      </c>
      <c r="G20" s="102">
        <f>G21+G27+G53+G57+G59</f>
        <v>514795</v>
      </c>
      <c r="H20" s="102">
        <f>H21+H27+H53+H57+H59</f>
        <v>315576.82999999996</v>
      </c>
      <c r="I20" s="146">
        <f t="shared" si="2"/>
        <v>88.247231529191822</v>
      </c>
      <c r="J20" s="146">
        <f t="shared" si="3"/>
        <v>61.301455919346523</v>
      </c>
    </row>
    <row r="21" spans="1:10" ht="15" customHeight="1">
      <c r="A21" s="101"/>
      <c r="B21" s="101">
        <v>31</v>
      </c>
      <c r="C21" s="85"/>
      <c r="D21" s="102" t="s">
        <v>1318</v>
      </c>
      <c r="E21" s="102">
        <f>SUM(E22:E26)</f>
        <v>866</v>
      </c>
      <c r="F21" s="102">
        <f>SUM(F22:F26)</f>
        <v>0</v>
      </c>
      <c r="G21" s="102">
        <f>SUM(G22:G26)</f>
        <v>0</v>
      </c>
      <c r="H21" s="102">
        <f>SUM(H22:H26)</f>
        <v>0</v>
      </c>
      <c r="I21" s="146">
        <f t="shared" si="2"/>
        <v>0</v>
      </c>
      <c r="J21" s="146" t="e">
        <f t="shared" si="3"/>
        <v>#DIV/0!</v>
      </c>
    </row>
    <row r="22" spans="1:10" ht="15" customHeight="1">
      <c r="A22" s="101"/>
      <c r="B22" s="101"/>
      <c r="C22" s="85">
        <v>3111</v>
      </c>
      <c r="D22" s="67" t="s">
        <v>1395</v>
      </c>
      <c r="E22" s="67">
        <f>'Rashodi po aktiv. i izv.fin.'!E25</f>
        <v>743</v>
      </c>
      <c r="F22" s="67">
        <f>'Rashodi po aktiv. i izv.fin.'!F25</f>
        <v>0</v>
      </c>
      <c r="G22" s="67">
        <f>'Rashodi po aktiv. i izv.fin.'!G25</f>
        <v>0</v>
      </c>
      <c r="H22" s="67">
        <f>'Rashodi po aktiv. i izv.fin.'!H25</f>
        <v>0</v>
      </c>
      <c r="I22" s="145">
        <f t="shared" si="2"/>
        <v>0</v>
      </c>
      <c r="J22" s="145" t="e">
        <f t="shared" si="3"/>
        <v>#DIV/0!</v>
      </c>
    </row>
    <row r="23" spans="1:10" ht="15" customHeight="1">
      <c r="A23" s="101"/>
      <c r="B23" s="101"/>
      <c r="C23" s="85">
        <v>3112</v>
      </c>
      <c r="D23" s="67" t="s">
        <v>1405</v>
      </c>
      <c r="E23" s="67">
        <f>'Rashodi po aktiv. i izv.fin.'!E26</f>
        <v>0</v>
      </c>
      <c r="F23" s="67">
        <f>'Rashodi po aktiv. i izv.fin.'!F26</f>
        <v>0</v>
      </c>
      <c r="G23" s="67">
        <f>'Rashodi po aktiv. i izv.fin.'!G26</f>
        <v>0</v>
      </c>
      <c r="H23" s="67">
        <f>'Rashodi po aktiv. i izv.fin.'!H26</f>
        <v>0</v>
      </c>
      <c r="I23" s="145" t="e">
        <f t="shared" si="2"/>
        <v>#DIV/0!</v>
      </c>
      <c r="J23" s="145" t="e">
        <f t="shared" si="3"/>
        <v>#DIV/0!</v>
      </c>
    </row>
    <row r="24" spans="1:10" ht="15" customHeight="1">
      <c r="A24" s="101"/>
      <c r="B24" s="101"/>
      <c r="C24" s="85">
        <v>3113</v>
      </c>
      <c r="D24" s="67" t="s">
        <v>1500</v>
      </c>
      <c r="E24" s="67">
        <f>'Rashodi po aktiv. i izv.fin.'!E27</f>
        <v>0</v>
      </c>
      <c r="F24" s="67">
        <f>'Rashodi po aktiv. i izv.fin.'!F27</f>
        <v>0</v>
      </c>
      <c r="G24" s="67">
        <f>'Rashodi po aktiv. i izv.fin.'!G27</f>
        <v>0</v>
      </c>
      <c r="H24" s="67">
        <f>'Rashodi po aktiv. i izv.fin.'!H27</f>
        <v>0</v>
      </c>
      <c r="I24" s="145" t="e">
        <f t="shared" si="2"/>
        <v>#DIV/0!</v>
      </c>
      <c r="J24" s="145" t="e">
        <f t="shared" si="3"/>
        <v>#DIV/0!</v>
      </c>
    </row>
    <row r="25" spans="1:10" ht="15" customHeight="1">
      <c r="A25" s="101"/>
      <c r="B25" s="101"/>
      <c r="C25" s="85">
        <v>3132</v>
      </c>
      <c r="D25" s="67" t="s">
        <v>1354</v>
      </c>
      <c r="E25" s="67">
        <f>'Rashodi po aktiv. i izv.fin.'!E28</f>
        <v>123</v>
      </c>
      <c r="F25" s="67">
        <f>'Rashodi po aktiv. i izv.fin.'!F28</f>
        <v>0</v>
      </c>
      <c r="G25" s="67">
        <f>'Rashodi po aktiv. i izv.fin.'!G28</f>
        <v>0</v>
      </c>
      <c r="H25" s="67">
        <f>'Rashodi po aktiv. i izv.fin.'!H28</f>
        <v>0</v>
      </c>
      <c r="I25" s="145">
        <f t="shared" si="2"/>
        <v>0</v>
      </c>
      <c r="J25" s="145" t="e">
        <f t="shared" si="3"/>
        <v>#DIV/0!</v>
      </c>
    </row>
    <row r="26" spans="1:10" ht="15" customHeight="1">
      <c r="A26" s="101"/>
      <c r="B26" s="101"/>
      <c r="C26" s="85">
        <v>3133</v>
      </c>
      <c r="D26" s="67" t="s">
        <v>1396</v>
      </c>
      <c r="E26" s="67">
        <f>'Rashodi po aktiv. i izv.fin.'!E29</f>
        <v>0</v>
      </c>
      <c r="F26" s="67">
        <f>'Rashodi po aktiv. i izv.fin.'!F29</f>
        <v>0</v>
      </c>
      <c r="G26" s="67">
        <f>'Rashodi po aktiv. i izv.fin.'!G29</f>
        <v>0</v>
      </c>
      <c r="H26" s="67">
        <f>'Rashodi po aktiv. i izv.fin.'!H29</f>
        <v>0</v>
      </c>
      <c r="I26" s="145" t="e">
        <f t="shared" si="2"/>
        <v>#DIV/0!</v>
      </c>
      <c r="J26" s="145" t="e">
        <f t="shared" si="3"/>
        <v>#DIV/0!</v>
      </c>
    </row>
    <row r="27" spans="1:10" ht="15" customHeight="1">
      <c r="A27" s="101"/>
      <c r="B27" s="101">
        <v>32</v>
      </c>
      <c r="C27" s="85"/>
      <c r="D27" s="102" t="s">
        <v>1321</v>
      </c>
      <c r="E27" s="102">
        <f>SUM(E28:E52)</f>
        <v>354188.03</v>
      </c>
      <c r="F27" s="102">
        <f>SUM(F28:F52)</f>
        <v>463011</v>
      </c>
      <c r="G27" s="102">
        <f>SUM(G28:G52)</f>
        <v>507295</v>
      </c>
      <c r="H27" s="102">
        <f>SUM(H28:H52)</f>
        <v>309358.39999999997</v>
      </c>
      <c r="I27" s="146">
        <f t="shared" si="2"/>
        <v>87.342985588756335</v>
      </c>
      <c r="J27" s="146">
        <f t="shared" si="3"/>
        <v>60.981953301333533</v>
      </c>
    </row>
    <row r="28" spans="1:10" ht="15" customHeight="1">
      <c r="A28" s="101"/>
      <c r="B28" s="101"/>
      <c r="C28" s="85">
        <v>3211</v>
      </c>
      <c r="D28" s="67" t="s">
        <v>1264</v>
      </c>
      <c r="E28" s="67">
        <f>'Rashodi po aktiv. i izv.fin.'!E31+'Rashodi po aktiv. i izv.fin.'!E846</f>
        <v>10526.069999999998</v>
      </c>
      <c r="F28" s="67">
        <f>'Rashodi po aktiv. i izv.fin.'!F31+'Rashodi po aktiv. i izv.fin.'!F846</f>
        <v>17745</v>
      </c>
      <c r="G28" s="67">
        <f>'Rashodi po aktiv. i izv.fin.'!G31+'Rashodi po aktiv. i izv.fin.'!G846</f>
        <v>26245</v>
      </c>
      <c r="H28" s="67">
        <f>'Rashodi po aktiv. i izv.fin.'!H31+'Rashodi po aktiv. i izv.fin.'!H846</f>
        <v>20230.75</v>
      </c>
      <c r="I28" s="145">
        <f t="shared" si="2"/>
        <v>192.19661279090872</v>
      </c>
      <c r="J28" s="145">
        <f t="shared" si="3"/>
        <v>77.084206515526759</v>
      </c>
    </row>
    <row r="29" spans="1:10" ht="15" customHeight="1">
      <c r="A29" s="101"/>
      <c r="B29" s="101"/>
      <c r="C29" s="85">
        <v>3213</v>
      </c>
      <c r="D29" s="67" t="s">
        <v>1266</v>
      </c>
      <c r="E29" s="67">
        <f>'Rashodi po aktiv. i izv.fin.'!E32+'Rashodi po aktiv. i izv.fin.'!E847</f>
        <v>2945.44</v>
      </c>
      <c r="F29" s="67">
        <f>'Rashodi po aktiv. i izv.fin.'!F32+'Rashodi po aktiv. i izv.fin.'!F847</f>
        <v>3691</v>
      </c>
      <c r="G29" s="67">
        <f>'Rashodi po aktiv. i izv.fin.'!G32+'Rashodi po aktiv. i izv.fin.'!G847</f>
        <v>5700</v>
      </c>
      <c r="H29" s="67">
        <f>'Rashodi po aktiv. i izv.fin.'!H32+'Rashodi po aktiv. i izv.fin.'!H847</f>
        <v>4496.8899999999994</v>
      </c>
      <c r="I29" s="145">
        <f t="shared" si="2"/>
        <v>152.67294529849528</v>
      </c>
      <c r="J29" s="145">
        <f t="shared" si="3"/>
        <v>78.892807017543859</v>
      </c>
    </row>
    <row r="30" spans="1:10" ht="15" customHeight="1">
      <c r="A30" s="101"/>
      <c r="B30" s="101"/>
      <c r="C30" s="85">
        <v>3214</v>
      </c>
      <c r="D30" s="67" t="s">
        <v>1413</v>
      </c>
      <c r="E30" s="67">
        <f>'Rashodi po aktiv. i izv.fin.'!E33</f>
        <v>28.8</v>
      </c>
      <c r="F30" s="67">
        <f>'Rashodi po aktiv. i izv.fin.'!F33</f>
        <v>0</v>
      </c>
      <c r="G30" s="67">
        <f>'Rashodi po aktiv. i izv.fin.'!G33</f>
        <v>0</v>
      </c>
      <c r="H30" s="67">
        <f>'Rashodi po aktiv. i izv.fin.'!H33</f>
        <v>0</v>
      </c>
      <c r="I30" s="145">
        <f t="shared" si="2"/>
        <v>0</v>
      </c>
      <c r="J30" s="145" t="e">
        <f t="shared" si="3"/>
        <v>#DIV/0!</v>
      </c>
    </row>
    <row r="31" spans="1:10" ht="15" customHeight="1">
      <c r="A31" s="101"/>
      <c r="B31" s="101"/>
      <c r="C31" s="85">
        <v>3221</v>
      </c>
      <c r="D31" s="67" t="s">
        <v>1267</v>
      </c>
      <c r="E31" s="67">
        <f>'Rashodi po aktiv. i izv.fin.'!E34+'Rashodi po aktiv. i izv.fin.'!E848</f>
        <v>19287.550000000003</v>
      </c>
      <c r="F31" s="67">
        <f>'Rashodi po aktiv. i izv.fin.'!F34+'Rashodi po aktiv. i izv.fin.'!F848</f>
        <v>18439</v>
      </c>
      <c r="G31" s="67">
        <f>'Rashodi po aktiv. i izv.fin.'!G34+'Rashodi po aktiv. i izv.fin.'!G848</f>
        <v>25450</v>
      </c>
      <c r="H31" s="67">
        <f>'Rashodi po aktiv. i izv.fin.'!H34+'Rashodi po aktiv. i izv.fin.'!H848</f>
        <v>21463.68</v>
      </c>
      <c r="I31" s="145">
        <f t="shared" si="2"/>
        <v>111.28256310417859</v>
      </c>
      <c r="J31" s="145">
        <f t="shared" si="3"/>
        <v>84.336660117878196</v>
      </c>
    </row>
    <row r="32" spans="1:10" ht="15" customHeight="1">
      <c r="A32" s="101"/>
      <c r="B32" s="101"/>
      <c r="C32" s="85">
        <v>3222</v>
      </c>
      <c r="D32" s="67" t="s">
        <v>1268</v>
      </c>
      <c r="E32" s="67">
        <f>'Rashodi po aktiv. i izv.fin.'!E35+'Rashodi po aktiv. i izv.fin.'!E849</f>
        <v>687.11</v>
      </c>
      <c r="F32" s="67">
        <f>'Rashodi po aktiv. i izv.fin.'!F35+'Rashodi po aktiv. i izv.fin.'!F849</f>
        <v>1200</v>
      </c>
      <c r="G32" s="67">
        <f>'Rashodi po aktiv. i izv.fin.'!G35+'Rashodi po aktiv. i izv.fin.'!G849</f>
        <v>2500</v>
      </c>
      <c r="H32" s="67">
        <f>'Rashodi po aktiv. i izv.fin.'!H35+'Rashodi po aktiv. i izv.fin.'!H849</f>
        <v>1363.5</v>
      </c>
      <c r="I32" s="145">
        <f t="shared" si="2"/>
        <v>198.43984223777852</v>
      </c>
      <c r="J32" s="145">
        <f t="shared" si="3"/>
        <v>54.54</v>
      </c>
    </row>
    <row r="33" spans="1:10" ht="15" customHeight="1">
      <c r="A33" s="101"/>
      <c r="B33" s="101"/>
      <c r="C33" s="85">
        <v>3223</v>
      </c>
      <c r="D33" s="67" t="s">
        <v>1269</v>
      </c>
      <c r="E33" s="67">
        <f>'Rashodi po aktiv. i izv.fin.'!E36</f>
        <v>51337.98</v>
      </c>
      <c r="F33" s="67">
        <f>'Rashodi po aktiv. i izv.fin.'!F36</f>
        <v>95000</v>
      </c>
      <c r="G33" s="67">
        <f>'Rashodi po aktiv. i izv.fin.'!G36</f>
        <v>51000</v>
      </c>
      <c r="H33" s="67">
        <f>'Rashodi po aktiv. i izv.fin.'!H36</f>
        <v>37005.919999999998</v>
      </c>
      <c r="I33" s="145">
        <f t="shared" si="2"/>
        <v>72.082929636109554</v>
      </c>
      <c r="J33" s="145">
        <f t="shared" si="3"/>
        <v>72.560627450980391</v>
      </c>
    </row>
    <row r="34" spans="1:10" ht="15" customHeight="1">
      <c r="A34" s="101"/>
      <c r="B34" s="101"/>
      <c r="C34" s="85">
        <v>3224</v>
      </c>
      <c r="D34" s="67" t="s">
        <v>1270</v>
      </c>
      <c r="E34" s="67">
        <f>'Rashodi po aktiv. i izv.fin.'!E37+'Rashodi po aktiv. i izv.fin.'!E850</f>
        <v>16010.65</v>
      </c>
      <c r="F34" s="67">
        <f>'Rashodi po aktiv. i izv.fin.'!F37+'Rashodi po aktiv. i izv.fin.'!F850</f>
        <v>10000</v>
      </c>
      <c r="G34" s="67">
        <f>'Rashodi po aktiv. i izv.fin.'!G37+'Rashodi po aktiv. i izv.fin.'!G850</f>
        <v>15000</v>
      </c>
      <c r="H34" s="67">
        <f>'Rashodi po aktiv. i izv.fin.'!H37+'Rashodi po aktiv. i izv.fin.'!H850</f>
        <v>14217.45</v>
      </c>
      <c r="I34" s="145">
        <f t="shared" si="2"/>
        <v>88.799955029933216</v>
      </c>
      <c r="J34" s="145">
        <f t="shared" si="3"/>
        <v>94.783000000000001</v>
      </c>
    </row>
    <row r="35" spans="1:10" ht="15" customHeight="1">
      <c r="A35" s="101"/>
      <c r="B35" s="101"/>
      <c r="C35" s="85">
        <v>3225</v>
      </c>
      <c r="D35" s="67" t="s">
        <v>1564</v>
      </c>
      <c r="E35" s="67">
        <f>'Rashodi po aktiv. i izv.fin.'!E38</f>
        <v>0</v>
      </c>
      <c r="F35" s="67">
        <f>'Rashodi po aktiv. i izv.fin.'!F38</f>
        <v>0</v>
      </c>
      <c r="G35" s="67">
        <f>'Rashodi po aktiv. i izv.fin.'!G38</f>
        <v>0</v>
      </c>
      <c r="H35" s="67">
        <f>'Rashodi po aktiv. i izv.fin.'!H38</f>
        <v>0</v>
      </c>
      <c r="I35" s="145" t="e">
        <f t="shared" si="2"/>
        <v>#DIV/0!</v>
      </c>
      <c r="J35" s="145" t="e">
        <f t="shared" si="3"/>
        <v>#DIV/0!</v>
      </c>
    </row>
    <row r="36" spans="1:10" ht="15" customHeight="1">
      <c r="A36" s="101"/>
      <c r="B36" s="101"/>
      <c r="C36" s="85">
        <v>3227</v>
      </c>
      <c r="D36" s="67" t="s">
        <v>1305</v>
      </c>
      <c r="E36" s="67">
        <f>'Rashodi po aktiv. i izv.fin.'!E39</f>
        <v>0</v>
      </c>
      <c r="F36" s="67">
        <f>'Rashodi po aktiv. i izv.fin.'!F39</f>
        <v>500</v>
      </c>
      <c r="G36" s="67">
        <f>'Rashodi po aktiv. i izv.fin.'!G39</f>
        <v>1000</v>
      </c>
      <c r="H36" s="67">
        <f>'Rashodi po aktiv. i izv.fin.'!H39</f>
        <v>570.79</v>
      </c>
      <c r="I36" s="145" t="e">
        <f t="shared" si="2"/>
        <v>#DIV/0!</v>
      </c>
      <c r="J36" s="145">
        <f t="shared" si="3"/>
        <v>57.078999999999994</v>
      </c>
    </row>
    <row r="37" spans="1:10" ht="15" customHeight="1">
      <c r="A37" s="101"/>
      <c r="B37" s="101"/>
      <c r="C37" s="85">
        <v>3231</v>
      </c>
      <c r="D37" s="67" t="s">
        <v>1272</v>
      </c>
      <c r="E37" s="67">
        <f>'Rashodi po aktiv. i izv.fin.'!E40</f>
        <v>2563.87</v>
      </c>
      <c r="F37" s="67">
        <f>'Rashodi po aktiv. i izv.fin.'!F40</f>
        <v>3000</v>
      </c>
      <c r="G37" s="67">
        <f>'Rashodi po aktiv. i izv.fin.'!G40</f>
        <v>12000</v>
      </c>
      <c r="H37" s="67">
        <f>'Rashodi po aktiv. i izv.fin.'!H40</f>
        <v>6907.51</v>
      </c>
      <c r="I37" s="145">
        <f t="shared" si="2"/>
        <v>269.41732615148197</v>
      </c>
      <c r="J37" s="145">
        <f t="shared" si="3"/>
        <v>57.562583333333336</v>
      </c>
    </row>
    <row r="38" spans="1:10" ht="15" customHeight="1">
      <c r="A38" s="101"/>
      <c r="B38" s="101"/>
      <c r="C38" s="85">
        <v>3232</v>
      </c>
      <c r="D38" s="67" t="s">
        <v>1273</v>
      </c>
      <c r="E38" s="67">
        <f>'Rashodi po aktiv. i izv.fin.'!E41+'Rashodi po aktiv. i izv.fin.'!E852</f>
        <v>19582.41</v>
      </c>
      <c r="F38" s="67">
        <f>'Rashodi po aktiv. i izv.fin.'!F41+'Rashodi po aktiv. i izv.fin.'!F852</f>
        <v>115000</v>
      </c>
      <c r="G38" s="67">
        <f>'Rashodi po aktiv. i izv.fin.'!G41+'Rashodi po aktiv. i izv.fin.'!G852</f>
        <v>50000</v>
      </c>
      <c r="H38" s="67">
        <f>'Rashodi po aktiv. i izv.fin.'!H41+'Rashodi po aktiv. i izv.fin.'!H852</f>
        <v>49020.44</v>
      </c>
      <c r="I38" s="145">
        <f t="shared" si="2"/>
        <v>250.32894316889497</v>
      </c>
      <c r="J38" s="145">
        <f t="shared" si="3"/>
        <v>98.040880000000001</v>
      </c>
    </row>
    <row r="39" spans="1:10" ht="15" customHeight="1">
      <c r="A39" s="101"/>
      <c r="B39" s="101"/>
      <c r="C39" s="85">
        <v>3233</v>
      </c>
      <c r="D39" s="67" t="s">
        <v>1274</v>
      </c>
      <c r="E39" s="67">
        <f>'Rashodi po aktiv. i izv.fin.'!E42</f>
        <v>9188.44</v>
      </c>
      <c r="F39" s="67">
        <f>'Rashodi po aktiv. i izv.fin.'!F42</f>
        <v>7500</v>
      </c>
      <c r="G39" s="67">
        <f>'Rashodi po aktiv. i izv.fin.'!G42</f>
        <v>15000</v>
      </c>
      <c r="H39" s="67">
        <f>'Rashodi po aktiv. i izv.fin.'!H42</f>
        <v>12090.79</v>
      </c>
      <c r="I39" s="145">
        <f t="shared" si="2"/>
        <v>131.58697232609671</v>
      </c>
      <c r="J39" s="145">
        <f t="shared" si="3"/>
        <v>80.605266666666679</v>
      </c>
    </row>
    <row r="40" spans="1:10" ht="15" customHeight="1">
      <c r="A40" s="101"/>
      <c r="B40" s="101"/>
      <c r="C40" s="85">
        <v>3234</v>
      </c>
      <c r="D40" s="67" t="s">
        <v>1275</v>
      </c>
      <c r="E40" s="67">
        <f>'Rashodi po aktiv. i izv.fin.'!E43</f>
        <v>23097.39</v>
      </c>
      <c r="F40" s="67">
        <f>'Rashodi po aktiv. i izv.fin.'!F43</f>
        <v>22000</v>
      </c>
      <c r="G40" s="67">
        <f>'Rashodi po aktiv. i izv.fin.'!G43</f>
        <v>22000</v>
      </c>
      <c r="H40" s="67">
        <f>'Rashodi po aktiv. i izv.fin.'!H43</f>
        <v>2120.94</v>
      </c>
      <c r="I40" s="145">
        <f t="shared" si="2"/>
        <v>9.1825959556469368</v>
      </c>
      <c r="J40" s="145">
        <f t="shared" si="3"/>
        <v>9.6406363636363643</v>
      </c>
    </row>
    <row r="41" spans="1:10" ht="15" customHeight="1">
      <c r="A41" s="101"/>
      <c r="B41" s="101"/>
      <c r="C41" s="85">
        <v>3235</v>
      </c>
      <c r="D41" s="67" t="s">
        <v>1276</v>
      </c>
      <c r="E41" s="67">
        <f>'Rashodi po aktiv. i izv.fin.'!E44+'Rashodi po aktiv. i izv.fin.'!E853</f>
        <v>60140.11</v>
      </c>
      <c r="F41" s="67">
        <f>'Rashodi po aktiv. i izv.fin.'!F44+'Rashodi po aktiv. i izv.fin.'!F853</f>
        <v>30108</v>
      </c>
      <c r="G41" s="67">
        <f>'Rashodi po aktiv. i izv.fin.'!G44+'Rashodi po aktiv. i izv.fin.'!G853</f>
        <v>66000</v>
      </c>
      <c r="H41" s="67">
        <f>'Rashodi po aktiv. i izv.fin.'!H44+'Rashodi po aktiv. i izv.fin.'!H853</f>
        <v>896.39</v>
      </c>
      <c r="I41" s="145">
        <f t="shared" si="2"/>
        <v>1.4905027609693431</v>
      </c>
      <c r="J41" s="145">
        <f t="shared" si="3"/>
        <v>1.3581666666666667</v>
      </c>
    </row>
    <row r="42" spans="1:10" ht="15" customHeight="1">
      <c r="A42" s="101"/>
      <c r="B42" s="101"/>
      <c r="C42" s="85">
        <v>3236</v>
      </c>
      <c r="D42" s="67" t="s">
        <v>1277</v>
      </c>
      <c r="E42" s="67">
        <f>'Rashodi po aktiv. i izv.fin.'!E45</f>
        <v>280.08</v>
      </c>
      <c r="F42" s="67">
        <f>'Rashodi po aktiv. i izv.fin.'!F45</f>
        <v>280</v>
      </c>
      <c r="G42" s="67">
        <f>'Rashodi po aktiv. i izv.fin.'!G45</f>
        <v>0</v>
      </c>
      <c r="H42" s="67">
        <f>'Rashodi po aktiv. i izv.fin.'!H45</f>
        <v>0</v>
      </c>
      <c r="I42" s="145">
        <f t="shared" si="2"/>
        <v>0</v>
      </c>
      <c r="J42" s="145" t="e">
        <f t="shared" si="3"/>
        <v>#DIV/0!</v>
      </c>
    </row>
    <row r="43" spans="1:10" ht="15" customHeight="1">
      <c r="A43" s="101"/>
      <c r="B43" s="101"/>
      <c r="C43" s="85">
        <v>3237</v>
      </c>
      <c r="D43" s="67" t="s">
        <v>1278</v>
      </c>
      <c r="E43" s="67">
        <f>'Rashodi po aktiv. i izv.fin.'!E46+'Rashodi po aktiv. i izv.fin.'!E854+'Rashodi po aktiv. i izv.fin.'!E989</f>
        <v>100035.9</v>
      </c>
      <c r="F43" s="67">
        <f>'Rashodi po aktiv. i izv.fin.'!F46+'Rashodi po aktiv. i izv.fin.'!F854+'Rashodi po aktiv. i izv.fin.'!F989</f>
        <v>101000</v>
      </c>
      <c r="G43" s="67">
        <f>'Rashodi po aktiv. i izv.fin.'!G46+'Rashodi po aktiv. i izv.fin.'!G854+'Rashodi po aktiv. i izv.fin.'!G989</f>
        <v>80100</v>
      </c>
      <c r="H43" s="67">
        <f>'Rashodi po aktiv. i izv.fin.'!H46+'Rashodi po aktiv. i izv.fin.'!H854+'Rashodi po aktiv. i izv.fin.'!H989</f>
        <v>77863.049999999988</v>
      </c>
      <c r="I43" s="145">
        <f t="shared" si="2"/>
        <v>77.835107196516446</v>
      </c>
      <c r="J43" s="145">
        <f t="shared" si="3"/>
        <v>97.207303370786505</v>
      </c>
    </row>
    <row r="44" spans="1:10" ht="15" customHeight="1">
      <c r="A44" s="101"/>
      <c r="B44" s="101"/>
      <c r="C44" s="85">
        <v>3238</v>
      </c>
      <c r="D44" s="67" t="s">
        <v>1279</v>
      </c>
      <c r="E44" s="67">
        <f>'Rashodi po aktiv. i izv.fin.'!E47</f>
        <v>12836.51</v>
      </c>
      <c r="F44" s="67">
        <f>'Rashodi po aktiv. i izv.fin.'!F47</f>
        <v>10000</v>
      </c>
      <c r="G44" s="67">
        <f>'Rashodi po aktiv. i izv.fin.'!G47</f>
        <v>21000</v>
      </c>
      <c r="H44" s="67">
        <f>'Rashodi po aktiv. i izv.fin.'!H47</f>
        <v>15696.97</v>
      </c>
      <c r="I44" s="145">
        <f t="shared" si="2"/>
        <v>122.28378274157072</v>
      </c>
      <c r="J44" s="145">
        <f t="shared" si="3"/>
        <v>74.747476190476192</v>
      </c>
    </row>
    <row r="45" spans="1:10" ht="15" customHeight="1">
      <c r="A45" s="101"/>
      <c r="B45" s="101"/>
      <c r="C45" s="85">
        <v>3239</v>
      </c>
      <c r="D45" s="67" t="s">
        <v>1280</v>
      </c>
      <c r="E45" s="67">
        <f>'Rashodi po aktiv. i izv.fin.'!E48+'Rashodi po aktiv. i izv.fin.'!E855+'Rashodi po aktiv. i izv.fin.'!E990</f>
        <v>3985.01</v>
      </c>
      <c r="F45" s="67">
        <f>'Rashodi po aktiv. i izv.fin.'!F48+'Rashodi po aktiv. i izv.fin.'!F855+'Rashodi po aktiv. i izv.fin.'!F990</f>
        <v>5000</v>
      </c>
      <c r="G45" s="67">
        <f>'Rashodi po aktiv. i izv.fin.'!G48+'Rashodi po aktiv. i izv.fin.'!G855+'Rashodi po aktiv. i izv.fin.'!G990</f>
        <v>45000</v>
      </c>
      <c r="H45" s="67">
        <f>'Rashodi po aktiv. i izv.fin.'!H48+'Rashodi po aktiv. i izv.fin.'!H855+'Rashodi po aktiv. i izv.fin.'!H990</f>
        <v>19595.96</v>
      </c>
      <c r="I45" s="145">
        <f t="shared" si="2"/>
        <v>491.74180240451085</v>
      </c>
      <c r="J45" s="145">
        <f t="shared" si="3"/>
        <v>43.546577777777777</v>
      </c>
    </row>
    <row r="46" spans="1:10" ht="15" customHeight="1">
      <c r="A46" s="101"/>
      <c r="B46" s="101"/>
      <c r="C46" s="85">
        <v>3241</v>
      </c>
      <c r="D46" s="67" t="s">
        <v>1413</v>
      </c>
      <c r="E46" s="67">
        <f>'Rashodi po aktiv. i izv.fin.'!E49+'Rashodi po aktiv. i izv.fin.'!E856</f>
        <v>1765</v>
      </c>
      <c r="F46" s="67">
        <f>'Rashodi po aktiv. i izv.fin.'!F49+'Rashodi po aktiv. i izv.fin.'!F856</f>
        <v>2000</v>
      </c>
      <c r="G46" s="67">
        <f>'Rashodi po aktiv. i izv.fin.'!G49+'Rashodi po aktiv. i izv.fin.'!G856</f>
        <v>6000</v>
      </c>
      <c r="H46" s="67">
        <f>'Rashodi po aktiv. i izv.fin.'!H49+'Rashodi po aktiv. i izv.fin.'!H856</f>
        <v>5375.42</v>
      </c>
      <c r="I46" s="145">
        <f t="shared" si="2"/>
        <v>304.55637393767705</v>
      </c>
      <c r="J46" s="145">
        <f t="shared" si="3"/>
        <v>89.590333333333334</v>
      </c>
    </row>
    <row r="47" spans="1:10" ht="15" customHeight="1">
      <c r="A47" s="101"/>
      <c r="B47" s="101"/>
      <c r="C47" s="85">
        <v>3292</v>
      </c>
      <c r="D47" s="67" t="s">
        <v>1281</v>
      </c>
      <c r="E47" s="67">
        <f>'Rashodi po aktiv. i izv.fin.'!E50</f>
        <v>3997.96</v>
      </c>
      <c r="F47" s="67">
        <f>'Rashodi po aktiv. i izv.fin.'!F50</f>
        <v>4000</v>
      </c>
      <c r="G47" s="67">
        <f>'Rashodi po aktiv. i izv.fin.'!G50</f>
        <v>3500</v>
      </c>
      <c r="H47" s="67">
        <f>'Rashodi po aktiv. i izv.fin.'!H50</f>
        <v>4112.7299999999996</v>
      </c>
      <c r="I47" s="145">
        <f t="shared" si="2"/>
        <v>102.87071406417272</v>
      </c>
      <c r="J47" s="145">
        <f t="shared" si="3"/>
        <v>117.50657142857142</v>
      </c>
    </row>
    <row r="48" spans="1:10" ht="15" customHeight="1">
      <c r="A48" s="101"/>
      <c r="B48" s="101"/>
      <c r="C48" s="85">
        <v>3293</v>
      </c>
      <c r="D48" s="67" t="s">
        <v>1297</v>
      </c>
      <c r="E48" s="67">
        <f>'Rashodi po aktiv. i izv.fin.'!E51</f>
        <v>4293.84</v>
      </c>
      <c r="F48" s="67">
        <f>'Rashodi po aktiv. i izv.fin.'!F51</f>
        <v>4000</v>
      </c>
      <c r="G48" s="67">
        <f>'Rashodi po aktiv. i izv.fin.'!G51</f>
        <v>42000</v>
      </c>
      <c r="H48" s="67">
        <f>'Rashodi po aktiv. i izv.fin.'!H51</f>
        <v>3218.6</v>
      </c>
      <c r="I48" s="145">
        <f t="shared" si="2"/>
        <v>74.958545264844517</v>
      </c>
      <c r="J48" s="145">
        <f t="shared" si="3"/>
        <v>7.6633333333333331</v>
      </c>
    </row>
    <row r="49" spans="1:10" ht="15" customHeight="1">
      <c r="A49" s="101"/>
      <c r="B49" s="101"/>
      <c r="C49" s="85">
        <v>3294</v>
      </c>
      <c r="D49" s="67" t="s">
        <v>1283</v>
      </c>
      <c r="E49" s="67">
        <f>'Rashodi po aktiv. i izv.fin.'!E52</f>
        <v>2068.64</v>
      </c>
      <c r="F49" s="67">
        <f>'Rashodi po aktiv. i izv.fin.'!F52</f>
        <v>4000</v>
      </c>
      <c r="G49" s="67">
        <f>'Rashodi po aktiv. i izv.fin.'!G52</f>
        <v>4000</v>
      </c>
      <c r="H49" s="67">
        <f>'Rashodi po aktiv. i izv.fin.'!H52</f>
        <v>1516.62</v>
      </c>
      <c r="I49" s="145">
        <f t="shared" si="2"/>
        <v>73.314834867352459</v>
      </c>
      <c r="J49" s="145">
        <f t="shared" si="3"/>
        <v>37.915499999999994</v>
      </c>
    </row>
    <row r="50" spans="1:10" ht="15" customHeight="1">
      <c r="A50" s="101"/>
      <c r="B50" s="101"/>
      <c r="C50" s="85">
        <v>3295</v>
      </c>
      <c r="D50" s="67" t="s">
        <v>1284</v>
      </c>
      <c r="E50" s="67">
        <f>'Rashodi po aktiv. i izv.fin.'!E53</f>
        <v>1481.04</v>
      </c>
      <c r="F50" s="67">
        <f>'Rashodi po aktiv. i izv.fin.'!F53</f>
        <v>500</v>
      </c>
      <c r="G50" s="67">
        <f>'Rashodi po aktiv. i izv.fin.'!G53</f>
        <v>800</v>
      </c>
      <c r="H50" s="67">
        <f>'Rashodi po aktiv. i izv.fin.'!H53</f>
        <v>766.13</v>
      </c>
      <c r="I50" s="145">
        <f t="shared" si="2"/>
        <v>51.729190298709014</v>
      </c>
      <c r="J50" s="145">
        <f t="shared" si="3"/>
        <v>95.766249999999999</v>
      </c>
    </row>
    <row r="51" spans="1:10" ht="15" customHeight="1">
      <c r="A51" s="101"/>
      <c r="B51" s="101"/>
      <c r="C51" s="85">
        <v>3296</v>
      </c>
      <c r="D51" s="67" t="s">
        <v>1422</v>
      </c>
      <c r="E51" s="67">
        <f>'Rashodi po aktiv. i izv.fin.'!E54</f>
        <v>0</v>
      </c>
      <c r="F51" s="67">
        <f>'Rashodi po aktiv. i izv.fin.'!F54</f>
        <v>0</v>
      </c>
      <c r="G51" s="67">
        <f>'Rashodi po aktiv. i izv.fin.'!G54</f>
        <v>3000</v>
      </c>
      <c r="H51" s="67">
        <f>'Rashodi po aktiv. i izv.fin.'!H54</f>
        <v>0</v>
      </c>
      <c r="I51" s="145" t="e">
        <f t="shared" si="2"/>
        <v>#DIV/0!</v>
      </c>
      <c r="J51" s="145">
        <f t="shared" si="3"/>
        <v>0</v>
      </c>
    </row>
    <row r="52" spans="1:10" ht="15" customHeight="1">
      <c r="A52" s="101"/>
      <c r="B52" s="101"/>
      <c r="C52" s="85">
        <v>3299</v>
      </c>
      <c r="D52" s="67" t="s">
        <v>1398</v>
      </c>
      <c r="E52" s="67">
        <f>'Rashodi po aktiv. i izv.fin.'!E55</f>
        <v>8048.23</v>
      </c>
      <c r="F52" s="67">
        <f>'Rashodi po aktiv. i izv.fin.'!F55</f>
        <v>8048</v>
      </c>
      <c r="G52" s="67">
        <f>'Rashodi po aktiv. i izv.fin.'!G55</f>
        <v>10000</v>
      </c>
      <c r="H52" s="67">
        <f>'Rashodi po aktiv. i izv.fin.'!H55</f>
        <v>10827.87</v>
      </c>
      <c r="I52" s="145">
        <f t="shared" si="2"/>
        <v>134.53728335298572</v>
      </c>
      <c r="J52" s="145">
        <f t="shared" si="3"/>
        <v>108.27870000000001</v>
      </c>
    </row>
    <row r="53" spans="1:10" ht="15" customHeight="1">
      <c r="A53" s="101"/>
      <c r="B53" s="101">
        <v>34</v>
      </c>
      <c r="C53" s="85"/>
      <c r="D53" s="102" t="s">
        <v>1341</v>
      </c>
      <c r="E53" s="102">
        <f>SUM(E54:E56)</f>
        <v>2551.33</v>
      </c>
      <c r="F53" s="102">
        <f>SUM(F54:F56)</f>
        <v>2640</v>
      </c>
      <c r="G53" s="102">
        <f>SUM(G54:G56)</f>
        <v>3000</v>
      </c>
      <c r="H53" s="102">
        <f>SUM(H54:H56)</f>
        <v>3729.5</v>
      </c>
      <c r="I53" s="146">
        <f t="shared" si="2"/>
        <v>146.17865975785179</v>
      </c>
      <c r="J53" s="146">
        <f t="shared" si="3"/>
        <v>124.31666666666668</v>
      </c>
    </row>
    <row r="54" spans="1:10" ht="15" customHeight="1">
      <c r="A54" s="101"/>
      <c r="B54" s="101"/>
      <c r="C54" s="85">
        <v>3431</v>
      </c>
      <c r="D54" s="67" t="s">
        <v>1286</v>
      </c>
      <c r="E54" s="67">
        <f>'Rashodi po aktiv. i izv.fin.'!E57+'Rashodi po aktiv. i izv.fin.'!E858</f>
        <v>2550.98</v>
      </c>
      <c r="F54" s="67">
        <f>'Rashodi po aktiv. i izv.fin.'!F57+'Rashodi po aktiv. i izv.fin.'!F858</f>
        <v>2600</v>
      </c>
      <c r="G54" s="67">
        <f>'Rashodi po aktiv. i izv.fin.'!G57+'Rashodi po aktiv. i izv.fin.'!G858</f>
        <v>3000</v>
      </c>
      <c r="H54" s="67">
        <f>'Rashodi po aktiv. i izv.fin.'!H57+'Rashodi po aktiv. i izv.fin.'!H858</f>
        <v>3717.04</v>
      </c>
      <c r="I54" s="145">
        <f t="shared" si="2"/>
        <v>145.71027605077265</v>
      </c>
      <c r="J54" s="145">
        <f t="shared" si="3"/>
        <v>123.90133333333333</v>
      </c>
    </row>
    <row r="55" spans="1:10" ht="15" customHeight="1">
      <c r="A55" s="101"/>
      <c r="B55" s="101"/>
      <c r="C55" s="85">
        <v>3432</v>
      </c>
      <c r="D55" s="67" t="s">
        <v>1298</v>
      </c>
      <c r="E55" s="67">
        <f>'Rashodi po aktiv. i izv.fin.'!E58</f>
        <v>0</v>
      </c>
      <c r="F55" s="67">
        <f>'Rashodi po aktiv. i izv.fin.'!F58</f>
        <v>0</v>
      </c>
      <c r="G55" s="67">
        <f>'Rashodi po aktiv. i izv.fin.'!G58</f>
        <v>0</v>
      </c>
      <c r="H55" s="67">
        <f>'Rashodi po aktiv. i izv.fin.'!H58</f>
        <v>11.07</v>
      </c>
      <c r="I55" s="145" t="e">
        <f t="shared" si="2"/>
        <v>#DIV/0!</v>
      </c>
      <c r="J55" s="145" t="e">
        <f t="shared" si="3"/>
        <v>#DIV/0!</v>
      </c>
    </row>
    <row r="56" spans="1:10" ht="15" customHeight="1">
      <c r="A56" s="101"/>
      <c r="B56" s="101"/>
      <c r="C56" s="85">
        <v>3433</v>
      </c>
      <c r="D56" s="67" t="s">
        <v>1406</v>
      </c>
      <c r="E56" s="67">
        <f>'Rashodi po aktiv. i izv.fin.'!E59</f>
        <v>0.35</v>
      </c>
      <c r="F56" s="67">
        <f>'Rashodi po aktiv. i izv.fin.'!F59</f>
        <v>40</v>
      </c>
      <c r="G56" s="67">
        <f>'Rashodi po aktiv. i izv.fin.'!G59</f>
        <v>0</v>
      </c>
      <c r="H56" s="67">
        <f>'Rashodi po aktiv. i izv.fin.'!H59</f>
        <v>1.39</v>
      </c>
      <c r="I56" s="145">
        <f t="shared" si="2"/>
        <v>397.14285714285717</v>
      </c>
      <c r="J56" s="145" t="e">
        <f t="shared" si="3"/>
        <v>#DIV/0!</v>
      </c>
    </row>
    <row r="57" spans="1:10" ht="15" customHeight="1">
      <c r="A57" s="101"/>
      <c r="B57" s="101">
        <v>37</v>
      </c>
      <c r="C57" s="85"/>
      <c r="D57" s="102" t="s">
        <v>1351</v>
      </c>
      <c r="E57" s="102">
        <f>SUM(E58)</f>
        <v>0</v>
      </c>
      <c r="F57" s="102">
        <f>SUM(F58:F60)</f>
        <v>2500</v>
      </c>
      <c r="G57" s="102">
        <f>SUM(G58:G60)</f>
        <v>4500</v>
      </c>
      <c r="H57" s="102">
        <f>SUM(H58:H60)</f>
        <v>2488.9299999999998</v>
      </c>
      <c r="I57" s="146" t="e">
        <f t="shared" si="2"/>
        <v>#DIV/0!</v>
      </c>
      <c r="J57" s="146">
        <f t="shared" si="3"/>
        <v>55.309555555555555</v>
      </c>
    </row>
    <row r="58" spans="1:10" ht="15" customHeight="1">
      <c r="A58" s="101"/>
      <c r="B58" s="101"/>
      <c r="C58" s="85">
        <v>3721</v>
      </c>
      <c r="D58" s="67" t="s">
        <v>1387</v>
      </c>
      <c r="E58" s="67">
        <f>'Rashodi po aktiv. i izv.fin.'!E61</f>
        <v>0</v>
      </c>
      <c r="F58" s="67">
        <f>'Rashodi po aktiv. i izv.fin.'!F61</f>
        <v>2500</v>
      </c>
      <c r="G58" s="67">
        <f>'Rashodi po aktiv. i izv.fin.'!G61</f>
        <v>4500</v>
      </c>
      <c r="H58" s="67">
        <f>'Rashodi po aktiv. i izv.fin.'!H61</f>
        <v>2488.9299999999998</v>
      </c>
      <c r="I58" s="145" t="e">
        <f t="shared" si="2"/>
        <v>#DIV/0!</v>
      </c>
      <c r="J58" s="145">
        <f t="shared" si="3"/>
        <v>55.309555555555555</v>
      </c>
    </row>
    <row r="59" spans="1:10" ht="15" customHeight="1">
      <c r="A59" s="101"/>
      <c r="B59" s="101">
        <v>38</v>
      </c>
      <c r="C59" s="85"/>
      <c r="D59" s="102" t="s">
        <v>1350</v>
      </c>
      <c r="E59" s="102">
        <f>E60</f>
        <v>0</v>
      </c>
      <c r="F59" s="102">
        <f>F60</f>
        <v>0</v>
      </c>
      <c r="G59" s="102">
        <f>G60</f>
        <v>0</v>
      </c>
      <c r="H59" s="102">
        <f>H60</f>
        <v>0</v>
      </c>
      <c r="I59" s="146" t="e">
        <f t="shared" si="2"/>
        <v>#DIV/0!</v>
      </c>
      <c r="J59" s="146" t="e">
        <f t="shared" si="3"/>
        <v>#DIV/0!</v>
      </c>
    </row>
    <row r="60" spans="1:10" ht="15" customHeight="1">
      <c r="A60" s="101"/>
      <c r="B60" s="101"/>
      <c r="C60" s="85">
        <v>3812</v>
      </c>
      <c r="D60" s="67" t="s">
        <v>1402</v>
      </c>
      <c r="E60" s="67">
        <f>'Rashodi po aktiv. i izv.fin.'!E63</f>
        <v>0</v>
      </c>
      <c r="F60" s="67">
        <f>'Rashodi po aktiv. i izv.fin.'!F63</f>
        <v>0</v>
      </c>
      <c r="G60" s="67">
        <f>'Rashodi po aktiv. i izv.fin.'!G63</f>
        <v>0</v>
      </c>
      <c r="H60" s="67">
        <f>'Rashodi po aktiv. i izv.fin.'!H63</f>
        <v>0</v>
      </c>
      <c r="I60" s="145" t="e">
        <f t="shared" si="2"/>
        <v>#DIV/0!</v>
      </c>
      <c r="J60" s="145" t="e">
        <f t="shared" si="3"/>
        <v>#DIV/0!</v>
      </c>
    </row>
    <row r="61" spans="1:10" ht="15" customHeight="1">
      <c r="A61" s="101">
        <v>4</v>
      </c>
      <c r="B61" s="101"/>
      <c r="C61" s="85"/>
      <c r="D61" s="102" t="s">
        <v>1343</v>
      </c>
      <c r="E61" s="102">
        <f>E62+E64</f>
        <v>10845.64</v>
      </c>
      <c r="F61" s="102">
        <f>F62+F64</f>
        <v>81130</v>
      </c>
      <c r="G61" s="102">
        <f>G62+G64</f>
        <v>34486</v>
      </c>
      <c r="H61" s="102">
        <f>H62+H64</f>
        <v>24080.240000000002</v>
      </c>
      <c r="I61" s="146">
        <f t="shared" si="2"/>
        <v>222.02691588509302</v>
      </c>
      <c r="J61" s="146">
        <f t="shared" si="3"/>
        <v>69.826132343559706</v>
      </c>
    </row>
    <row r="62" spans="1:10" ht="15" customHeight="1">
      <c r="A62" s="101"/>
      <c r="B62" s="101">
        <v>41</v>
      </c>
      <c r="C62" s="85"/>
      <c r="D62" s="102" t="s">
        <v>1353</v>
      </c>
      <c r="E62" s="102">
        <f>E63</f>
        <v>5000</v>
      </c>
      <c r="F62" s="102">
        <f>F63</f>
        <v>5000</v>
      </c>
      <c r="G62" s="102">
        <f>G63</f>
        <v>5000</v>
      </c>
      <c r="H62" s="102">
        <f>H63</f>
        <v>3000</v>
      </c>
      <c r="I62" s="146">
        <f t="shared" si="2"/>
        <v>60</v>
      </c>
      <c r="J62" s="146">
        <f t="shared" si="3"/>
        <v>60</v>
      </c>
    </row>
    <row r="63" spans="1:10" ht="15" customHeight="1">
      <c r="A63" s="101"/>
      <c r="B63" s="101"/>
      <c r="C63" s="85">
        <v>4123</v>
      </c>
      <c r="D63" s="67" t="s">
        <v>1308</v>
      </c>
      <c r="E63" s="67">
        <f>'Rashodi po aktiv. i izv.fin.'!E66</f>
        <v>5000</v>
      </c>
      <c r="F63" s="67">
        <f>'Rashodi po aktiv. i izv.fin.'!F66</f>
        <v>5000</v>
      </c>
      <c r="G63" s="67">
        <f>'Rashodi po aktiv. i izv.fin.'!G66</f>
        <v>5000</v>
      </c>
      <c r="H63" s="67">
        <f>'Rashodi po aktiv. i izv.fin.'!H66</f>
        <v>3000</v>
      </c>
      <c r="I63" s="145">
        <f t="shared" si="2"/>
        <v>60</v>
      </c>
      <c r="J63" s="145">
        <f t="shared" si="3"/>
        <v>60</v>
      </c>
    </row>
    <row r="64" spans="1:10" ht="15" customHeight="1">
      <c r="A64" s="101"/>
      <c r="B64" s="101">
        <v>42</v>
      </c>
      <c r="C64" s="85"/>
      <c r="D64" s="102" t="s">
        <v>1344</v>
      </c>
      <c r="E64" s="102">
        <f>SUM(E65:E71)</f>
        <v>5845.64</v>
      </c>
      <c r="F64" s="102">
        <f>SUM(F65:F71)</f>
        <v>76130</v>
      </c>
      <c r="G64" s="102">
        <f>SUM(G65:G71)</f>
        <v>29486</v>
      </c>
      <c r="H64" s="102">
        <f>SUM(H65:H71)</f>
        <v>21080.240000000002</v>
      </c>
      <c r="I64" s="146">
        <f t="shared" si="2"/>
        <v>360.61474877002348</v>
      </c>
      <c r="J64" s="146">
        <f t="shared" si="3"/>
        <v>71.492369259987797</v>
      </c>
    </row>
    <row r="65" spans="1:10" ht="15" customHeight="1">
      <c r="A65" s="101"/>
      <c r="B65" s="101"/>
      <c r="C65" s="85">
        <v>4221</v>
      </c>
      <c r="D65" s="67" t="s">
        <v>1287</v>
      </c>
      <c r="E65" s="67">
        <f>'Rashodi po aktiv. i izv.fin.'!E861+'Rashodi po aktiv. i izv.fin.'!E68</f>
        <v>4541.8900000000003</v>
      </c>
      <c r="F65" s="67">
        <f>'Rashodi po aktiv. i izv.fin.'!F861+'Rashodi po aktiv. i izv.fin.'!F68</f>
        <v>74576</v>
      </c>
      <c r="G65" s="67">
        <f>'Rashodi po aktiv. i izv.fin.'!G861+'Rashodi po aktiv. i izv.fin.'!G68</f>
        <v>14686</v>
      </c>
      <c r="H65" s="67">
        <f>'Rashodi po aktiv. i izv.fin.'!H861+'Rashodi po aktiv. i izv.fin.'!H68</f>
        <v>10204.44</v>
      </c>
      <c r="I65" s="145">
        <f t="shared" si="2"/>
        <v>224.67386924826448</v>
      </c>
      <c r="J65" s="145">
        <f t="shared" si="3"/>
        <v>69.484134549911474</v>
      </c>
    </row>
    <row r="66" spans="1:10" ht="15" customHeight="1">
      <c r="A66" s="101"/>
      <c r="B66" s="101"/>
      <c r="C66" s="85">
        <v>4223</v>
      </c>
      <c r="D66" s="67" t="s">
        <v>1309</v>
      </c>
      <c r="E66" s="67">
        <f>'Rashodi po aktiv. i izv.fin.'!E69</f>
        <v>0</v>
      </c>
      <c r="F66" s="67">
        <f>'Rashodi po aktiv. i izv.fin.'!F69</f>
        <v>250</v>
      </c>
      <c r="G66" s="67">
        <f>'Rashodi po aktiv. i izv.fin.'!G69</f>
        <v>4500</v>
      </c>
      <c r="H66" s="67">
        <f>'Rashodi po aktiv. i izv.fin.'!H69</f>
        <v>4616.5</v>
      </c>
      <c r="I66" s="145" t="e">
        <f t="shared" si="2"/>
        <v>#DIV/0!</v>
      </c>
      <c r="J66" s="145">
        <f t="shared" si="3"/>
        <v>102.58888888888889</v>
      </c>
    </row>
    <row r="67" spans="1:10" ht="15" customHeight="1">
      <c r="A67" s="101"/>
      <c r="B67" s="101"/>
      <c r="C67" s="85">
        <v>4224</v>
      </c>
      <c r="D67" s="67" t="s">
        <v>1537</v>
      </c>
      <c r="E67" s="67">
        <f>'Rashodi po aktiv. i izv.fin.'!E70+'Rashodi po aktiv. i izv.fin.'!E862</f>
        <v>1303.75</v>
      </c>
      <c r="F67" s="67">
        <f>'Rashodi po aktiv. i izv.fin.'!F70+'Rashodi po aktiv. i izv.fin.'!F862</f>
        <v>1304</v>
      </c>
      <c r="G67" s="67">
        <f>'Rashodi po aktiv. i izv.fin.'!G70+'Rashodi po aktiv. i izv.fin.'!G862</f>
        <v>1300</v>
      </c>
      <c r="H67" s="67">
        <f>'Rashodi po aktiv. i izv.fin.'!H70+'Rashodi po aktiv. i izv.fin.'!H862</f>
        <v>1142.75</v>
      </c>
      <c r="I67" s="145">
        <f t="shared" si="2"/>
        <v>87.651006711409394</v>
      </c>
      <c r="J67" s="145">
        <f t="shared" si="3"/>
        <v>87.90384615384616</v>
      </c>
    </row>
    <row r="68" spans="1:10" s="84" customFormat="1" ht="15" customHeight="1">
      <c r="A68" s="85"/>
      <c r="B68" s="85"/>
      <c r="C68" s="85">
        <v>4225</v>
      </c>
      <c r="D68" s="67" t="s">
        <v>1311</v>
      </c>
      <c r="E68" s="67">
        <f>'Rashodi po aktiv. i izv.fin.'!E71</f>
        <v>0</v>
      </c>
      <c r="F68" s="67">
        <f>'Rashodi po aktiv. i izv.fin.'!F71</f>
        <v>0</v>
      </c>
      <c r="G68" s="67">
        <f>'Rashodi po aktiv. i izv.fin.'!G71</f>
        <v>4000</v>
      </c>
      <c r="H68" s="67">
        <f>'Rashodi po aktiv. i izv.fin.'!H71</f>
        <v>2433.75</v>
      </c>
      <c r="I68" s="139" t="e">
        <f t="shared" si="2"/>
        <v>#DIV/0!</v>
      </c>
      <c r="J68" s="139">
        <f t="shared" si="3"/>
        <v>60.84375</v>
      </c>
    </row>
    <row r="69" spans="1:10" ht="15" customHeight="1">
      <c r="A69" s="101"/>
      <c r="B69" s="101"/>
      <c r="C69" s="85">
        <v>4227</v>
      </c>
      <c r="D69" s="67" t="s">
        <v>1288</v>
      </c>
      <c r="E69" s="67">
        <f>'Rashodi po aktiv. i izv.fin.'!E863+'Rashodi po aktiv. i izv.fin.'!E72</f>
        <v>0</v>
      </c>
      <c r="F69" s="67">
        <f>'Rashodi po aktiv. i izv.fin.'!F863+'Rashodi po aktiv. i izv.fin.'!F72</f>
        <v>0</v>
      </c>
      <c r="G69" s="67">
        <f>'Rashodi po aktiv. i izv.fin.'!G863+'Rashodi po aktiv. i izv.fin.'!G72</f>
        <v>5000</v>
      </c>
      <c r="H69" s="67">
        <f>'Rashodi po aktiv. i izv.fin.'!H863+'Rashodi po aktiv. i izv.fin.'!H72</f>
        <v>2682.8</v>
      </c>
      <c r="I69" s="145" t="e">
        <f t="shared" ref="I69:I137" si="4">H69/E69*100</f>
        <v>#DIV/0!</v>
      </c>
      <c r="J69" s="145">
        <f t="shared" ref="J69:J137" si="5">H69/G69*100</f>
        <v>53.656000000000006</v>
      </c>
    </row>
    <row r="70" spans="1:10" ht="15" customHeight="1">
      <c r="A70" s="101"/>
      <c r="B70" s="101"/>
      <c r="C70" s="85">
        <v>4241</v>
      </c>
      <c r="D70" s="67" t="s">
        <v>1303</v>
      </c>
      <c r="E70" s="67">
        <f>'Rashodi po aktiv. i izv.fin.'!E864</f>
        <v>0</v>
      </c>
      <c r="F70" s="67">
        <f>'Rashodi po aktiv. i izv.fin.'!F864</f>
        <v>0</v>
      </c>
      <c r="G70" s="67">
        <f>'Rashodi po aktiv. i izv.fin.'!G864</f>
        <v>0</v>
      </c>
      <c r="H70" s="67">
        <f>'Rashodi po aktiv. i izv.fin.'!H864</f>
        <v>0</v>
      </c>
      <c r="I70" s="145" t="e">
        <f t="shared" si="4"/>
        <v>#DIV/0!</v>
      </c>
      <c r="J70" s="145" t="e">
        <f t="shared" si="5"/>
        <v>#DIV/0!</v>
      </c>
    </row>
    <row r="71" spans="1:10" ht="15" customHeight="1">
      <c r="A71" s="101"/>
      <c r="B71" s="101"/>
      <c r="C71" s="85">
        <v>4262</v>
      </c>
      <c r="D71" s="67" t="s">
        <v>1409</v>
      </c>
      <c r="E71" s="67">
        <f>'Rashodi po aktiv. i izv.fin.'!E993</f>
        <v>0</v>
      </c>
      <c r="F71" s="67">
        <f>'Rashodi po aktiv. i izv.fin.'!F993</f>
        <v>0</v>
      </c>
      <c r="G71" s="67">
        <f>'Rashodi po aktiv. i izv.fin.'!G993</f>
        <v>0</v>
      </c>
      <c r="H71" s="67">
        <f>'Rashodi po aktiv. i izv.fin.'!H993</f>
        <v>0</v>
      </c>
      <c r="I71" s="145" t="e">
        <f t="shared" si="4"/>
        <v>#DIV/0!</v>
      </c>
      <c r="J71" s="145" t="e">
        <f t="shared" si="5"/>
        <v>#DIV/0!</v>
      </c>
    </row>
    <row r="72" spans="1:10" ht="15" customHeight="1">
      <c r="A72" s="258" t="s">
        <v>1729</v>
      </c>
      <c r="B72" s="265"/>
      <c r="C72" s="265"/>
      <c r="D72" s="266"/>
      <c r="E72" s="135">
        <f>E73</f>
        <v>0</v>
      </c>
      <c r="F72" s="135">
        <f t="shared" ref="F72:H75" si="6">F73</f>
        <v>0</v>
      </c>
      <c r="G72" s="135">
        <f t="shared" si="6"/>
        <v>943</v>
      </c>
      <c r="H72" s="135">
        <f t="shared" si="6"/>
        <v>943</v>
      </c>
      <c r="I72" s="136" t="e">
        <f t="shared" si="4"/>
        <v>#DIV/0!</v>
      </c>
      <c r="J72" s="136" t="e">
        <f t="shared" ref="J72:J76" si="7">G72/E72*100</f>
        <v>#DIV/0!</v>
      </c>
    </row>
    <row r="73" spans="1:10" ht="15" customHeight="1">
      <c r="A73" s="258" t="s">
        <v>1261</v>
      </c>
      <c r="B73" s="263"/>
      <c r="C73" s="263"/>
      <c r="D73" s="264"/>
      <c r="E73" s="71">
        <f>E74</f>
        <v>0</v>
      </c>
      <c r="F73" s="71">
        <f>F74</f>
        <v>0</v>
      </c>
      <c r="G73" s="71">
        <f t="shared" si="6"/>
        <v>943</v>
      </c>
      <c r="H73" s="71">
        <f t="shared" si="6"/>
        <v>943</v>
      </c>
      <c r="I73" s="137" t="e">
        <f t="shared" si="4"/>
        <v>#DIV/0!</v>
      </c>
      <c r="J73" s="137" t="e">
        <f t="shared" si="7"/>
        <v>#DIV/0!</v>
      </c>
    </row>
    <row r="74" spans="1:10" ht="15" customHeight="1">
      <c r="A74" s="101">
        <v>3</v>
      </c>
      <c r="B74" s="101"/>
      <c r="C74" s="85"/>
      <c r="D74" s="102" t="s">
        <v>1356</v>
      </c>
      <c r="E74" s="102">
        <f>E75</f>
        <v>0</v>
      </c>
      <c r="F74" s="102">
        <f t="shared" si="6"/>
        <v>0</v>
      </c>
      <c r="G74" s="102">
        <f t="shared" si="6"/>
        <v>943</v>
      </c>
      <c r="H74" s="102">
        <f t="shared" si="6"/>
        <v>943</v>
      </c>
      <c r="I74" s="146" t="e">
        <f t="shared" si="4"/>
        <v>#DIV/0!</v>
      </c>
      <c r="J74" s="146" t="e">
        <f t="shared" si="7"/>
        <v>#DIV/0!</v>
      </c>
    </row>
    <row r="75" spans="1:10" ht="15" customHeight="1">
      <c r="A75" s="101"/>
      <c r="B75" s="101">
        <v>37</v>
      </c>
      <c r="C75" s="85"/>
      <c r="D75" s="102" t="s">
        <v>1546</v>
      </c>
      <c r="E75" s="102">
        <f>E76</f>
        <v>0</v>
      </c>
      <c r="F75" s="102">
        <f t="shared" si="6"/>
        <v>0</v>
      </c>
      <c r="G75" s="102">
        <f t="shared" si="6"/>
        <v>943</v>
      </c>
      <c r="H75" s="102">
        <f t="shared" si="6"/>
        <v>943</v>
      </c>
      <c r="I75" s="146" t="e">
        <f t="shared" si="4"/>
        <v>#DIV/0!</v>
      </c>
      <c r="J75" s="146" t="e">
        <f t="shared" si="7"/>
        <v>#DIV/0!</v>
      </c>
    </row>
    <row r="76" spans="1:10" ht="15" customHeight="1">
      <c r="A76" s="101"/>
      <c r="B76" s="101"/>
      <c r="C76" s="85">
        <v>3721</v>
      </c>
      <c r="D76" s="67" t="s">
        <v>1730</v>
      </c>
      <c r="E76" s="67">
        <f>'Rashodi po aktiv. i izv.fin.'!E77</f>
        <v>0</v>
      </c>
      <c r="F76" s="67">
        <f>'Rashodi po aktiv. i izv.fin.'!F77</f>
        <v>0</v>
      </c>
      <c r="G76" s="67">
        <f>'Rashodi po aktiv. i izv.fin.'!G77</f>
        <v>943</v>
      </c>
      <c r="H76" s="67">
        <f>'Rashodi po aktiv. i izv.fin.'!H77</f>
        <v>943</v>
      </c>
      <c r="I76" s="145" t="e">
        <f t="shared" si="4"/>
        <v>#DIV/0!</v>
      </c>
      <c r="J76" s="145" t="e">
        <f t="shared" si="7"/>
        <v>#DIV/0!</v>
      </c>
    </row>
    <row r="77" spans="1:10" ht="15" customHeight="1">
      <c r="A77" s="258" t="s">
        <v>1698</v>
      </c>
      <c r="B77" s="263"/>
      <c r="C77" s="263"/>
      <c r="D77" s="264"/>
      <c r="E77" s="135">
        <f t="shared" ref="E77:H78" si="8">E78</f>
        <v>10625.46</v>
      </c>
      <c r="F77" s="135">
        <f t="shared" si="8"/>
        <v>9280</v>
      </c>
      <c r="G77" s="135">
        <f t="shared" si="8"/>
        <v>5687</v>
      </c>
      <c r="H77" s="135">
        <f t="shared" si="8"/>
        <v>3233.72</v>
      </c>
      <c r="I77" s="136">
        <f t="shared" si="4"/>
        <v>30.43369416477028</v>
      </c>
      <c r="J77" s="136">
        <f t="shared" si="5"/>
        <v>56.86161420784245</v>
      </c>
    </row>
    <row r="78" spans="1:10" ht="15" customHeight="1">
      <c r="A78" s="258" t="s">
        <v>1261</v>
      </c>
      <c r="B78" s="263"/>
      <c r="C78" s="263"/>
      <c r="D78" s="264"/>
      <c r="E78" s="71">
        <f t="shared" si="8"/>
        <v>10625.46</v>
      </c>
      <c r="F78" s="71">
        <f t="shared" si="8"/>
        <v>9280</v>
      </c>
      <c r="G78" s="71">
        <f t="shared" si="8"/>
        <v>5687</v>
      </c>
      <c r="H78" s="71">
        <f t="shared" si="8"/>
        <v>3233.72</v>
      </c>
      <c r="I78" s="137">
        <f t="shared" si="4"/>
        <v>30.43369416477028</v>
      </c>
      <c r="J78" s="137">
        <f t="shared" si="5"/>
        <v>56.86161420784245</v>
      </c>
    </row>
    <row r="79" spans="1:10" ht="15" customHeight="1">
      <c r="A79" s="101">
        <v>3</v>
      </c>
      <c r="B79" s="101"/>
      <c r="C79" s="85"/>
      <c r="D79" s="102" t="s">
        <v>1356</v>
      </c>
      <c r="E79" s="102">
        <f>E80+E84+E87</f>
        <v>10625.46</v>
      </c>
      <c r="F79" s="102">
        <f>F80+F84+F87</f>
        <v>9280</v>
      </c>
      <c r="G79" s="102">
        <f>G80+G84+G87</f>
        <v>5687</v>
      </c>
      <c r="H79" s="102">
        <f>H80+H84+H87</f>
        <v>3233.72</v>
      </c>
      <c r="I79" s="146">
        <f t="shared" si="4"/>
        <v>30.43369416477028</v>
      </c>
      <c r="J79" s="146">
        <f t="shared" si="5"/>
        <v>56.86161420784245</v>
      </c>
    </row>
    <row r="80" spans="1:10" ht="15" customHeight="1">
      <c r="A80" s="101"/>
      <c r="B80" s="101">
        <v>31</v>
      </c>
      <c r="C80" s="85"/>
      <c r="D80" s="102" t="s">
        <v>1318</v>
      </c>
      <c r="E80" s="102">
        <f>SUM(E81:E83)</f>
        <v>6101.1900000000005</v>
      </c>
      <c r="F80" s="102">
        <f>SUM(F81:F83)</f>
        <v>5380</v>
      </c>
      <c r="G80" s="102">
        <f>SUM(G81:G83)</f>
        <v>3796</v>
      </c>
      <c r="H80" s="102">
        <f>SUM(H81:H83)</f>
        <v>1410.3</v>
      </c>
      <c r="I80" s="146">
        <f t="shared" si="4"/>
        <v>23.11516277972002</v>
      </c>
      <c r="J80" s="146">
        <f t="shared" si="5"/>
        <v>37.152265542676503</v>
      </c>
    </row>
    <row r="81" spans="1:10" ht="15" customHeight="1">
      <c r="A81" s="101"/>
      <c r="B81" s="101"/>
      <c r="C81" s="85">
        <v>3111</v>
      </c>
      <c r="D81" s="67" t="s">
        <v>1395</v>
      </c>
      <c r="E81" s="67">
        <f>'Rashodi po aktiv. i izv.fin.'!E82</f>
        <v>5205.8100000000004</v>
      </c>
      <c r="F81" s="67">
        <f>'Rashodi po aktiv. i izv.fin.'!F82</f>
        <v>4600</v>
      </c>
      <c r="G81" s="67">
        <v>3240</v>
      </c>
      <c r="H81" s="67">
        <f>'Rashodi po aktiv. i izv.fin.'!H82</f>
        <v>1203.32</v>
      </c>
      <c r="I81" s="145">
        <f t="shared" si="4"/>
        <v>23.114942727452593</v>
      </c>
      <c r="J81" s="145">
        <f t="shared" si="5"/>
        <v>37.139506172839504</v>
      </c>
    </row>
    <row r="82" spans="1:10" ht="15" customHeight="1">
      <c r="A82" s="101"/>
      <c r="B82" s="101"/>
      <c r="C82" s="85">
        <v>3132</v>
      </c>
      <c r="D82" s="67" t="s">
        <v>1354</v>
      </c>
      <c r="E82" s="67">
        <f>'Rashodi po aktiv. i izv.fin.'!E83</f>
        <v>806.82</v>
      </c>
      <c r="F82" s="67">
        <f>'Rashodi po aktiv. i izv.fin.'!F83</f>
        <v>700</v>
      </c>
      <c r="G82" s="67">
        <v>535</v>
      </c>
      <c r="H82" s="67">
        <f>'Rashodi po aktiv. i izv.fin.'!H83</f>
        <v>186.55</v>
      </c>
      <c r="I82" s="145">
        <f t="shared" si="4"/>
        <v>23.121638035745271</v>
      </c>
      <c r="J82" s="145">
        <f t="shared" si="5"/>
        <v>34.869158878504678</v>
      </c>
    </row>
    <row r="83" spans="1:10" ht="15" customHeight="1">
      <c r="A83" s="101"/>
      <c r="B83" s="101"/>
      <c r="C83" s="85">
        <v>3133</v>
      </c>
      <c r="D83" s="67" t="s">
        <v>1396</v>
      </c>
      <c r="E83" s="67">
        <f>'Rashodi po aktiv. i izv.fin.'!E84</f>
        <v>88.56</v>
      </c>
      <c r="F83" s="67">
        <f>'Rashodi po aktiv. i izv.fin.'!F84</f>
        <v>80</v>
      </c>
      <c r="G83" s="67">
        <f>'Rashodi po aktiv. i izv.fin.'!G84</f>
        <v>21</v>
      </c>
      <c r="H83" s="67">
        <f>'Rashodi po aktiv. i izv.fin.'!H84</f>
        <v>20.43</v>
      </c>
      <c r="I83" s="145">
        <f t="shared" si="4"/>
        <v>23.069105691056908</v>
      </c>
      <c r="J83" s="145">
        <f t="shared" si="5"/>
        <v>97.285714285714292</v>
      </c>
    </row>
    <row r="84" spans="1:10" ht="15" customHeight="1">
      <c r="A84" s="101"/>
      <c r="B84" s="101">
        <v>32</v>
      </c>
      <c r="C84" s="85"/>
      <c r="D84" s="102" t="s">
        <v>1321</v>
      </c>
      <c r="E84" s="102">
        <f>SUM(E85:E86)</f>
        <v>2495.4</v>
      </c>
      <c r="F84" s="102">
        <f>SUM(F85:F86)</f>
        <v>2000</v>
      </c>
      <c r="G84" s="102">
        <f>SUM(G85:G86)</f>
        <v>1291</v>
      </c>
      <c r="H84" s="102">
        <f>SUM(H85:H86)</f>
        <v>1223.69</v>
      </c>
      <c r="I84" s="146">
        <f t="shared" si="4"/>
        <v>49.03782960647591</v>
      </c>
      <c r="J84" s="146">
        <f t="shared" si="5"/>
        <v>94.786212238574748</v>
      </c>
    </row>
    <row r="85" spans="1:10" ht="15" customHeight="1">
      <c r="A85" s="101"/>
      <c r="B85" s="101"/>
      <c r="C85" s="85">
        <v>3295</v>
      </c>
      <c r="D85" s="67" t="s">
        <v>1284</v>
      </c>
      <c r="E85" s="67">
        <f>'Rashodi po aktiv. i izv.fin.'!E86</f>
        <v>577.32000000000005</v>
      </c>
      <c r="F85" s="67">
        <f>'Rashodi po aktiv. i izv.fin.'!F86</f>
        <v>600</v>
      </c>
      <c r="G85" s="67">
        <f>'Rashodi po aktiv. i izv.fin.'!G86</f>
        <v>200</v>
      </c>
      <c r="H85" s="67">
        <f>'Rashodi po aktiv. i izv.fin.'!H86</f>
        <v>132.69999999999999</v>
      </c>
      <c r="I85" s="145">
        <f t="shared" si="4"/>
        <v>22.985519296057642</v>
      </c>
      <c r="J85" s="145">
        <f t="shared" si="5"/>
        <v>66.349999999999994</v>
      </c>
    </row>
    <row r="86" spans="1:10" ht="15" customHeight="1">
      <c r="A86" s="101"/>
      <c r="B86" s="101"/>
      <c r="C86" s="85">
        <v>3296</v>
      </c>
      <c r="D86" s="67" t="s">
        <v>1422</v>
      </c>
      <c r="E86" s="67">
        <f>'Rashodi po aktiv. i izv.fin.'!E87</f>
        <v>1918.08</v>
      </c>
      <c r="F86" s="67">
        <f>'Rashodi po aktiv. i izv.fin.'!F87</f>
        <v>1400</v>
      </c>
      <c r="G86" s="67">
        <f>'Rashodi po aktiv. i izv.fin.'!G87</f>
        <v>1091</v>
      </c>
      <c r="H86" s="67">
        <f>'Rashodi po aktiv. i izv.fin.'!H87</f>
        <v>1090.99</v>
      </c>
      <c r="I86" s="145">
        <f t="shared" si="4"/>
        <v>56.879275108441774</v>
      </c>
      <c r="J86" s="145">
        <f t="shared" si="5"/>
        <v>99.999083409715865</v>
      </c>
    </row>
    <row r="87" spans="1:10" ht="15" customHeight="1">
      <c r="A87" s="101"/>
      <c r="B87" s="101">
        <v>34</v>
      </c>
      <c r="C87" s="85"/>
      <c r="D87" s="102" t="s">
        <v>1341</v>
      </c>
      <c r="E87" s="102">
        <f>E88</f>
        <v>2028.87</v>
      </c>
      <c r="F87" s="102">
        <f>F88</f>
        <v>1900</v>
      </c>
      <c r="G87" s="102">
        <f>G88</f>
        <v>600</v>
      </c>
      <c r="H87" s="102">
        <f>H88</f>
        <v>599.73</v>
      </c>
      <c r="I87" s="146">
        <f t="shared" si="4"/>
        <v>29.559804225997727</v>
      </c>
      <c r="J87" s="146">
        <f t="shared" si="5"/>
        <v>99.954999999999998</v>
      </c>
    </row>
    <row r="88" spans="1:10" ht="15" customHeight="1">
      <c r="A88" s="101"/>
      <c r="B88" s="101"/>
      <c r="C88" s="85">
        <v>3433</v>
      </c>
      <c r="D88" s="67" t="s">
        <v>1406</v>
      </c>
      <c r="E88" s="67">
        <f>'Rashodi po aktiv. i izv.fin.'!E89</f>
        <v>2028.87</v>
      </c>
      <c r="F88" s="67">
        <f>'Rashodi po aktiv. i izv.fin.'!F89</f>
        <v>1900</v>
      </c>
      <c r="G88" s="67">
        <f>'Rashodi po aktiv. i izv.fin.'!G89</f>
        <v>600</v>
      </c>
      <c r="H88" s="67">
        <f>'Rashodi po aktiv. i izv.fin.'!H89</f>
        <v>599.73</v>
      </c>
      <c r="I88" s="145">
        <f t="shared" si="4"/>
        <v>29.559804225997727</v>
      </c>
      <c r="J88" s="145">
        <f t="shared" si="5"/>
        <v>99.954999999999998</v>
      </c>
    </row>
    <row r="89" spans="1:10" ht="30" customHeight="1">
      <c r="A89" s="258" t="s">
        <v>1700</v>
      </c>
      <c r="B89" s="263"/>
      <c r="C89" s="263"/>
      <c r="D89" s="264"/>
      <c r="E89" s="135">
        <f>E90+E139+E185+E215+E105</f>
        <v>365829.85200000001</v>
      </c>
      <c r="F89" s="135">
        <f>F90+F139+F185+F215+F105</f>
        <v>342781</v>
      </c>
      <c r="G89" s="135">
        <f>G90+G139+G185+G215+G105</f>
        <v>686488</v>
      </c>
      <c r="H89" s="135">
        <f>H90+H139+H185+H215+H105</f>
        <v>778476.56</v>
      </c>
      <c r="I89" s="136">
        <f t="shared" si="4"/>
        <v>212.79744005144775</v>
      </c>
      <c r="J89" s="136">
        <f t="shared" si="5"/>
        <v>113.39987880341683</v>
      </c>
    </row>
    <row r="90" spans="1:10" ht="15" hidden="1" customHeight="1">
      <c r="A90" s="258" t="s">
        <v>1263</v>
      </c>
      <c r="B90" s="263"/>
      <c r="C90" s="263"/>
      <c r="D90" s="264"/>
      <c r="E90" s="71">
        <f>E91+E102</f>
        <v>0</v>
      </c>
      <c r="F90" s="71">
        <f>F91+F102</f>
        <v>0</v>
      </c>
      <c r="G90" s="71">
        <f>G91+G102</f>
        <v>0</v>
      </c>
      <c r="H90" s="71">
        <f>H91+H102</f>
        <v>0</v>
      </c>
      <c r="I90" s="137" t="e">
        <f t="shared" si="4"/>
        <v>#DIV/0!</v>
      </c>
      <c r="J90" s="137" t="e">
        <f t="shared" si="5"/>
        <v>#DIV/0!</v>
      </c>
    </row>
    <row r="91" spans="1:10" ht="15" hidden="1" customHeight="1">
      <c r="A91" s="101">
        <v>3</v>
      </c>
      <c r="B91" s="101"/>
      <c r="C91" s="85"/>
      <c r="D91" s="102" t="s">
        <v>1356</v>
      </c>
      <c r="E91" s="102">
        <f>E92+E97</f>
        <v>0</v>
      </c>
      <c r="F91" s="102">
        <f>F92+F97</f>
        <v>0</v>
      </c>
      <c r="G91" s="102">
        <f>G92+G97</f>
        <v>0</v>
      </c>
      <c r="H91" s="102">
        <f>H92+H97</f>
        <v>0</v>
      </c>
      <c r="I91" s="146" t="e">
        <f t="shared" si="4"/>
        <v>#DIV/0!</v>
      </c>
      <c r="J91" s="146" t="e">
        <f t="shared" si="5"/>
        <v>#DIV/0!</v>
      </c>
    </row>
    <row r="92" spans="1:10" ht="15" hidden="1" customHeight="1">
      <c r="A92" s="101"/>
      <c r="B92" s="101">
        <v>31</v>
      </c>
      <c r="C92" s="85"/>
      <c r="D92" s="102" t="s">
        <v>1318</v>
      </c>
      <c r="E92" s="102">
        <f>SUM(E93:E96)</f>
        <v>0</v>
      </c>
      <c r="F92" s="102">
        <f>SUM(F93:F96)</f>
        <v>0</v>
      </c>
      <c r="G92" s="102">
        <f>SUM(G93:G96)</f>
        <v>0</v>
      </c>
      <c r="H92" s="102">
        <f>SUM(H93:H96)</f>
        <v>0</v>
      </c>
      <c r="I92" s="146" t="e">
        <f t="shared" si="4"/>
        <v>#DIV/0!</v>
      </c>
      <c r="J92" s="146" t="e">
        <f t="shared" si="5"/>
        <v>#DIV/0!</v>
      </c>
    </row>
    <row r="93" spans="1:10" ht="15" hidden="1" customHeight="1">
      <c r="A93" s="101"/>
      <c r="B93" s="101"/>
      <c r="C93" s="85">
        <v>3111</v>
      </c>
      <c r="D93" s="67" t="s">
        <v>1395</v>
      </c>
      <c r="E93" s="67">
        <f>'Rashodi po aktiv. i izv.fin.'!E101</f>
        <v>0</v>
      </c>
      <c r="F93" s="67">
        <f>'Rashodi po aktiv. i izv.fin.'!F101</f>
        <v>0</v>
      </c>
      <c r="G93" s="67">
        <f>'Rashodi po aktiv. i izv.fin.'!G101</f>
        <v>0</v>
      </c>
      <c r="H93" s="67">
        <f>'Rashodi po aktiv. i izv.fin.'!H101</f>
        <v>0</v>
      </c>
      <c r="I93" s="145" t="e">
        <f t="shared" si="4"/>
        <v>#DIV/0!</v>
      </c>
      <c r="J93" s="145" t="e">
        <f t="shared" si="5"/>
        <v>#DIV/0!</v>
      </c>
    </row>
    <row r="94" spans="1:10" ht="15" hidden="1" customHeight="1">
      <c r="A94" s="101"/>
      <c r="B94" s="101"/>
      <c r="C94" s="85">
        <v>3121</v>
      </c>
      <c r="D94" s="67" t="s">
        <v>1293</v>
      </c>
      <c r="E94" s="67">
        <f>'Rashodi po aktiv. i izv.fin.'!E102</f>
        <v>0</v>
      </c>
      <c r="F94" s="67">
        <f>'Rashodi po aktiv. i izv.fin.'!F102</f>
        <v>0</v>
      </c>
      <c r="G94" s="67">
        <f>'Rashodi po aktiv. i izv.fin.'!G102</f>
        <v>0</v>
      </c>
      <c r="H94" s="67">
        <f>'Rashodi po aktiv. i izv.fin.'!H102</f>
        <v>0</v>
      </c>
      <c r="I94" s="145" t="e">
        <f t="shared" si="4"/>
        <v>#DIV/0!</v>
      </c>
      <c r="J94" s="145" t="e">
        <f t="shared" si="5"/>
        <v>#DIV/0!</v>
      </c>
    </row>
    <row r="95" spans="1:10" ht="15" hidden="1" customHeight="1">
      <c r="A95" s="101"/>
      <c r="B95" s="101"/>
      <c r="C95" s="85">
        <v>3132</v>
      </c>
      <c r="D95" s="67" t="s">
        <v>1354</v>
      </c>
      <c r="E95" s="67">
        <f>'Rashodi po aktiv. i izv.fin.'!E103</f>
        <v>0</v>
      </c>
      <c r="F95" s="67">
        <f>'Rashodi po aktiv. i izv.fin.'!F103</f>
        <v>0</v>
      </c>
      <c r="G95" s="67">
        <f>'Rashodi po aktiv. i izv.fin.'!G103</f>
        <v>0</v>
      </c>
      <c r="H95" s="67">
        <f>'Rashodi po aktiv. i izv.fin.'!H103</f>
        <v>0</v>
      </c>
      <c r="I95" s="145" t="e">
        <f t="shared" si="4"/>
        <v>#DIV/0!</v>
      </c>
      <c r="J95" s="145" t="e">
        <f t="shared" si="5"/>
        <v>#DIV/0!</v>
      </c>
    </row>
    <row r="96" spans="1:10" ht="15" hidden="1" customHeight="1">
      <c r="A96" s="101"/>
      <c r="B96" s="101"/>
      <c r="C96" s="85">
        <v>3133</v>
      </c>
      <c r="D96" s="67" t="s">
        <v>1396</v>
      </c>
      <c r="E96" s="67">
        <f>'Rashodi po aktiv. i izv.fin.'!E104</f>
        <v>0</v>
      </c>
      <c r="F96" s="67">
        <f>'Rashodi po aktiv. i izv.fin.'!F104</f>
        <v>0</v>
      </c>
      <c r="G96" s="67">
        <f>'Rashodi po aktiv. i izv.fin.'!G104</f>
        <v>0</v>
      </c>
      <c r="H96" s="67">
        <f>'Rashodi po aktiv. i izv.fin.'!H104</f>
        <v>0</v>
      </c>
      <c r="I96" s="145" t="e">
        <f t="shared" si="4"/>
        <v>#DIV/0!</v>
      </c>
      <c r="J96" s="145" t="e">
        <f t="shared" si="5"/>
        <v>#DIV/0!</v>
      </c>
    </row>
    <row r="97" spans="1:10" ht="15" hidden="1" customHeight="1">
      <c r="A97" s="101"/>
      <c r="B97" s="101">
        <v>32</v>
      </c>
      <c r="C97" s="85"/>
      <c r="D97" s="102" t="s">
        <v>1321</v>
      </c>
      <c r="E97" s="102">
        <f>SUM(E98:E101)</f>
        <v>0</v>
      </c>
      <c r="F97" s="102">
        <f>SUM(F98:F101)</f>
        <v>0</v>
      </c>
      <c r="G97" s="102">
        <f>SUM(G98:G101)</f>
        <v>0</v>
      </c>
      <c r="H97" s="102">
        <f>SUM(H98:H101)</f>
        <v>0</v>
      </c>
      <c r="I97" s="146" t="e">
        <f t="shared" si="4"/>
        <v>#DIV/0!</v>
      </c>
      <c r="J97" s="146" t="e">
        <f t="shared" si="5"/>
        <v>#DIV/0!</v>
      </c>
    </row>
    <row r="98" spans="1:10" ht="15" hidden="1" customHeight="1">
      <c r="A98" s="101"/>
      <c r="B98" s="101"/>
      <c r="C98" s="85">
        <v>3211</v>
      </c>
      <c r="D98" s="67" t="s">
        <v>1264</v>
      </c>
      <c r="E98" s="67">
        <f>'Rashodi po aktiv. i izv.fin.'!E106</f>
        <v>0</v>
      </c>
      <c r="F98" s="67">
        <f>'Rashodi po aktiv. i izv.fin.'!F106</f>
        <v>0</v>
      </c>
      <c r="G98" s="67">
        <f>'Rashodi po aktiv. i izv.fin.'!G106</f>
        <v>0</v>
      </c>
      <c r="H98" s="67">
        <f>'Rashodi po aktiv. i izv.fin.'!H106</f>
        <v>0</v>
      </c>
      <c r="I98" s="145" t="e">
        <f t="shared" si="4"/>
        <v>#DIV/0!</v>
      </c>
      <c r="J98" s="145" t="e">
        <f t="shared" si="5"/>
        <v>#DIV/0!</v>
      </c>
    </row>
    <row r="99" spans="1:10" ht="15" hidden="1" customHeight="1">
      <c r="A99" s="101"/>
      <c r="B99" s="101"/>
      <c r="C99" s="85">
        <v>3212</v>
      </c>
      <c r="D99" s="67" t="s">
        <v>1413</v>
      </c>
      <c r="E99" s="67">
        <f>'Rashodi po aktiv. i izv.fin.'!E107</f>
        <v>0</v>
      </c>
      <c r="F99" s="67">
        <f>'Rashodi po aktiv. i izv.fin.'!F107</f>
        <v>0</v>
      </c>
      <c r="G99" s="67">
        <f>'Rashodi po aktiv. i izv.fin.'!G107</f>
        <v>0</v>
      </c>
      <c r="H99" s="67">
        <f>'Rashodi po aktiv. i izv.fin.'!H107</f>
        <v>0</v>
      </c>
      <c r="I99" s="145" t="e">
        <f t="shared" si="4"/>
        <v>#DIV/0!</v>
      </c>
      <c r="J99" s="145" t="e">
        <f t="shared" si="5"/>
        <v>#DIV/0!</v>
      </c>
    </row>
    <row r="100" spans="1:10" ht="15" hidden="1" customHeight="1">
      <c r="A100" s="101"/>
      <c r="B100" s="101"/>
      <c r="C100" s="85">
        <v>3223</v>
      </c>
      <c r="D100" s="67" t="s">
        <v>1269</v>
      </c>
      <c r="E100" s="67">
        <f>'Rashodi po aktiv. i izv.fin.'!E108</f>
        <v>0</v>
      </c>
      <c r="F100" s="67">
        <f>'Rashodi po aktiv. i izv.fin.'!F108</f>
        <v>0</v>
      </c>
      <c r="G100" s="67">
        <f>'Rashodi po aktiv. i izv.fin.'!G108</f>
        <v>0</v>
      </c>
      <c r="H100" s="67">
        <f>'Rashodi po aktiv. i izv.fin.'!H108</f>
        <v>0</v>
      </c>
      <c r="I100" s="145" t="e">
        <f t="shared" si="4"/>
        <v>#DIV/0!</v>
      </c>
      <c r="J100" s="145" t="e">
        <f t="shared" si="5"/>
        <v>#DIV/0!</v>
      </c>
    </row>
    <row r="101" spans="1:10" ht="15" hidden="1" customHeight="1">
      <c r="A101" s="101"/>
      <c r="B101" s="101"/>
      <c r="C101" s="85">
        <v>3237</v>
      </c>
      <c r="D101" s="67" t="s">
        <v>1278</v>
      </c>
      <c r="E101" s="67">
        <f>'Rashodi po aktiv. i izv.fin.'!E109</f>
        <v>0</v>
      </c>
      <c r="F101" s="67">
        <f>'Rashodi po aktiv. i izv.fin.'!F109</f>
        <v>0</v>
      </c>
      <c r="G101" s="67">
        <f>'Rashodi po aktiv. i izv.fin.'!G109</f>
        <v>0</v>
      </c>
      <c r="H101" s="67">
        <f>'Rashodi po aktiv. i izv.fin.'!H109</f>
        <v>0</v>
      </c>
      <c r="I101" s="145" t="e">
        <f t="shared" si="4"/>
        <v>#DIV/0!</v>
      </c>
      <c r="J101" s="145" t="e">
        <f t="shared" si="5"/>
        <v>#DIV/0!</v>
      </c>
    </row>
    <row r="102" spans="1:10" ht="15" hidden="1" customHeight="1">
      <c r="A102" s="101">
        <v>4</v>
      </c>
      <c r="B102" s="101"/>
      <c r="C102" s="85"/>
      <c r="D102" s="102" t="s">
        <v>1343</v>
      </c>
      <c r="E102" s="102">
        <f>E103</f>
        <v>0</v>
      </c>
      <c r="F102" s="67">
        <f t="shared" ref="F102:H103" si="9">F103</f>
        <v>0</v>
      </c>
      <c r="G102" s="67">
        <f t="shared" si="9"/>
        <v>0</v>
      </c>
      <c r="H102" s="102">
        <f t="shared" si="9"/>
        <v>0</v>
      </c>
      <c r="I102" s="146" t="e">
        <f t="shared" si="4"/>
        <v>#DIV/0!</v>
      </c>
      <c r="J102" s="146" t="e">
        <f t="shared" si="5"/>
        <v>#DIV/0!</v>
      </c>
    </row>
    <row r="103" spans="1:10" ht="15" hidden="1" customHeight="1">
      <c r="A103" s="101"/>
      <c r="B103" s="101">
        <v>42</v>
      </c>
      <c r="C103" s="85"/>
      <c r="D103" s="102" t="s">
        <v>1344</v>
      </c>
      <c r="E103" s="102">
        <f>E104</f>
        <v>0</v>
      </c>
      <c r="F103" s="102">
        <f t="shared" si="9"/>
        <v>0</v>
      </c>
      <c r="G103" s="102">
        <f t="shared" si="9"/>
        <v>0</v>
      </c>
      <c r="H103" s="102">
        <f t="shared" si="9"/>
        <v>0</v>
      </c>
      <c r="I103" s="146" t="e">
        <f t="shared" si="4"/>
        <v>#DIV/0!</v>
      </c>
      <c r="J103" s="146" t="e">
        <f t="shared" si="5"/>
        <v>#DIV/0!</v>
      </c>
    </row>
    <row r="104" spans="1:10" ht="15" hidden="1" customHeight="1">
      <c r="A104" s="101"/>
      <c r="B104" s="101"/>
      <c r="C104" s="85">
        <v>4221</v>
      </c>
      <c r="D104" s="67" t="s">
        <v>1287</v>
      </c>
      <c r="E104" s="67">
        <f>'Rashodi po aktiv. i izv.fin.'!E112</f>
        <v>0</v>
      </c>
      <c r="F104" s="67">
        <f>'Rashodi po aktiv. i izv.fin.'!F112</f>
        <v>0</v>
      </c>
      <c r="G104" s="67">
        <f>'Rashodi po aktiv. i izv.fin.'!G112</f>
        <v>0</v>
      </c>
      <c r="H104" s="67">
        <f>'Rashodi po aktiv. i izv.fin.'!H112</f>
        <v>0</v>
      </c>
      <c r="I104" s="145" t="e">
        <f t="shared" si="4"/>
        <v>#DIV/0!</v>
      </c>
      <c r="J104" s="145" t="e">
        <f t="shared" si="5"/>
        <v>#DIV/0!</v>
      </c>
    </row>
    <row r="105" spans="1:10" ht="15" customHeight="1">
      <c r="A105" s="258" t="s">
        <v>1262</v>
      </c>
      <c r="B105" s="263"/>
      <c r="C105" s="263"/>
      <c r="D105" s="264"/>
      <c r="E105" s="198">
        <f>E106+E133</f>
        <v>2331.04</v>
      </c>
      <c r="F105" s="198">
        <f>F106+F133</f>
        <v>0</v>
      </c>
      <c r="G105" s="198">
        <f>G106+G133</f>
        <v>0</v>
      </c>
      <c r="H105" s="198">
        <f>H106+H133</f>
        <v>0</v>
      </c>
      <c r="I105" s="155">
        <f t="shared" si="4"/>
        <v>0</v>
      </c>
      <c r="J105" s="155" t="e">
        <f t="shared" si="5"/>
        <v>#DIV/0!</v>
      </c>
    </row>
    <row r="106" spans="1:10" ht="15" customHeight="1">
      <c r="A106" s="101">
        <v>3</v>
      </c>
      <c r="B106" s="101"/>
      <c r="C106" s="85"/>
      <c r="D106" s="102" t="s">
        <v>1356</v>
      </c>
      <c r="E106" s="102">
        <f>E107+E112+E127+E129+E131</f>
        <v>2331.04</v>
      </c>
      <c r="F106" s="102">
        <f>F107+F112+F127+F129+F131</f>
        <v>0</v>
      </c>
      <c r="G106" s="102">
        <f>G107+G112+G127+G129+G131</f>
        <v>0</v>
      </c>
      <c r="H106" s="102">
        <f>H107+H112+H127+H129+H131</f>
        <v>0</v>
      </c>
      <c r="I106" s="146">
        <f t="shared" si="4"/>
        <v>0</v>
      </c>
      <c r="J106" s="146" t="e">
        <f t="shared" si="5"/>
        <v>#DIV/0!</v>
      </c>
    </row>
    <row r="107" spans="1:10" ht="15" customHeight="1">
      <c r="A107" s="101"/>
      <c r="B107" s="101">
        <v>31</v>
      </c>
      <c r="C107" s="85"/>
      <c r="D107" s="102" t="s">
        <v>1318</v>
      </c>
      <c r="E107" s="102">
        <f>SUM(E108:E111)</f>
        <v>805.89</v>
      </c>
      <c r="F107" s="102">
        <f>SUM(F108:F111)</f>
        <v>0</v>
      </c>
      <c r="G107" s="102">
        <f>SUM(G108:G111)</f>
        <v>0</v>
      </c>
      <c r="H107" s="102">
        <f>SUM(H108:H111)</f>
        <v>0</v>
      </c>
      <c r="I107" s="146">
        <f t="shared" si="4"/>
        <v>0</v>
      </c>
      <c r="J107" s="146" t="e">
        <f t="shared" si="5"/>
        <v>#DIV/0!</v>
      </c>
    </row>
    <row r="108" spans="1:10" ht="14.25" customHeight="1">
      <c r="A108" s="101"/>
      <c r="B108" s="101"/>
      <c r="C108" s="104" t="s">
        <v>1427</v>
      </c>
      <c r="D108" s="67" t="s">
        <v>1292</v>
      </c>
      <c r="E108" s="67">
        <f>'Rashodi po aktiv. i izv.fin.'!E116</f>
        <v>691.75</v>
      </c>
      <c r="F108" s="67">
        <f>'Rashodi po aktiv. i izv.fin.'!F116</f>
        <v>0</v>
      </c>
      <c r="G108" s="67">
        <f>'Rashodi po aktiv. i izv.fin.'!G116</f>
        <v>0</v>
      </c>
      <c r="H108" s="67">
        <f>'Rashodi po aktiv. i izv.fin.'!H116</f>
        <v>0</v>
      </c>
      <c r="I108" s="145">
        <f t="shared" si="4"/>
        <v>0</v>
      </c>
      <c r="J108" s="145" t="e">
        <f t="shared" si="5"/>
        <v>#DIV/0!</v>
      </c>
    </row>
    <row r="109" spans="1:10" ht="15" customHeight="1">
      <c r="A109" s="101"/>
      <c r="B109" s="101"/>
      <c r="C109" s="104" t="s">
        <v>1435</v>
      </c>
      <c r="D109" s="67" t="s">
        <v>1293</v>
      </c>
      <c r="E109" s="67">
        <f>'Rashodi po aktiv. i izv.fin.'!E117</f>
        <v>0</v>
      </c>
      <c r="F109" s="67">
        <f>'Rashodi po aktiv. i izv.fin.'!F117</f>
        <v>0</v>
      </c>
      <c r="G109" s="67">
        <f>'Rashodi po aktiv. i izv.fin.'!G117</f>
        <v>0</v>
      </c>
      <c r="H109" s="67">
        <f>'Rashodi po aktiv. i izv.fin.'!H117</f>
        <v>0</v>
      </c>
      <c r="I109" s="145" t="e">
        <f t="shared" si="4"/>
        <v>#DIV/0!</v>
      </c>
      <c r="J109" s="145" t="e">
        <f t="shared" si="5"/>
        <v>#DIV/0!</v>
      </c>
    </row>
    <row r="110" spans="1:10" ht="15" customHeight="1">
      <c r="A110" s="101"/>
      <c r="B110" s="101"/>
      <c r="C110" s="104" t="s">
        <v>1428</v>
      </c>
      <c r="D110" s="67" t="s">
        <v>1476</v>
      </c>
      <c r="E110" s="67">
        <f>'Rashodi po aktiv. i izv.fin.'!E118</f>
        <v>0</v>
      </c>
      <c r="F110" s="67">
        <f>'Rashodi po aktiv. i izv.fin.'!F118</f>
        <v>0</v>
      </c>
      <c r="G110" s="67">
        <f>'Rashodi po aktiv. i izv.fin.'!G118</f>
        <v>0</v>
      </c>
      <c r="H110" s="67">
        <f>'Rashodi po aktiv. i izv.fin.'!H118</f>
        <v>0</v>
      </c>
      <c r="I110" s="145" t="e">
        <f t="shared" si="4"/>
        <v>#DIV/0!</v>
      </c>
      <c r="J110" s="145" t="e">
        <f t="shared" si="5"/>
        <v>#DIV/0!</v>
      </c>
    </row>
    <row r="111" spans="1:10" ht="15" customHeight="1">
      <c r="A111" s="101"/>
      <c r="B111" s="101"/>
      <c r="C111" s="104" t="s">
        <v>1429</v>
      </c>
      <c r="D111" s="67" t="s">
        <v>1471</v>
      </c>
      <c r="E111" s="67">
        <f>'Rashodi po aktiv. i izv.fin.'!E119</f>
        <v>114.14</v>
      </c>
      <c r="F111" s="67">
        <f>'Rashodi po aktiv. i izv.fin.'!F119</f>
        <v>0</v>
      </c>
      <c r="G111" s="67">
        <f>'Rashodi po aktiv. i izv.fin.'!G119</f>
        <v>0</v>
      </c>
      <c r="H111" s="67">
        <f>'Rashodi po aktiv. i izv.fin.'!H119</f>
        <v>0</v>
      </c>
      <c r="I111" s="145">
        <f t="shared" si="4"/>
        <v>0</v>
      </c>
      <c r="J111" s="145" t="e">
        <f t="shared" si="5"/>
        <v>#DIV/0!</v>
      </c>
    </row>
    <row r="112" spans="1:10" ht="15" customHeight="1">
      <c r="A112" s="101"/>
      <c r="B112" s="101">
        <v>32</v>
      </c>
      <c r="C112" s="104"/>
      <c r="D112" s="102" t="s">
        <v>1321</v>
      </c>
      <c r="E112" s="102">
        <f>SUM(E113:E126)</f>
        <v>1525.15</v>
      </c>
      <c r="F112" s="102">
        <f>SUM(F113:F126)</f>
        <v>0</v>
      </c>
      <c r="G112" s="102">
        <f>SUM(G113:G126)</f>
        <v>0</v>
      </c>
      <c r="H112" s="102">
        <f>SUM(H113:H126)</f>
        <v>0</v>
      </c>
      <c r="I112" s="146">
        <f t="shared" si="4"/>
        <v>0</v>
      </c>
      <c r="J112" s="146" t="e">
        <f t="shared" si="5"/>
        <v>#DIV/0!</v>
      </c>
    </row>
    <row r="113" spans="1:10" ht="15" customHeight="1">
      <c r="A113" s="101"/>
      <c r="B113" s="101"/>
      <c r="C113" s="104">
        <v>3212</v>
      </c>
      <c r="D113" s="67" t="s">
        <v>1265</v>
      </c>
      <c r="E113" s="67">
        <f>'Rashodi po aktiv. i izv.fin.'!E122</f>
        <v>80.900000000000006</v>
      </c>
      <c r="F113" s="67">
        <f>'Rashodi po aktiv. i izv.fin.'!F122</f>
        <v>0</v>
      </c>
      <c r="G113" s="67">
        <f>'Rashodi po aktiv. i izv.fin.'!G122</f>
        <v>0</v>
      </c>
      <c r="H113" s="67">
        <f>'Rashodi po aktiv. i izv.fin.'!H122</f>
        <v>0</v>
      </c>
      <c r="I113" s="145">
        <f t="shared" si="4"/>
        <v>0</v>
      </c>
      <c r="J113" s="145" t="e">
        <f t="shared" si="5"/>
        <v>#DIV/0!</v>
      </c>
    </row>
    <row r="114" spans="1:10" ht="15" customHeight="1">
      <c r="A114" s="101"/>
      <c r="B114" s="101"/>
      <c r="C114" s="104">
        <v>3211</v>
      </c>
      <c r="D114" s="67" t="s">
        <v>1264</v>
      </c>
      <c r="E114" s="67">
        <f>'Rashodi po aktiv. i izv.fin.'!E121</f>
        <v>0</v>
      </c>
      <c r="F114" s="67">
        <f>'Rashodi po aktiv. i izv.fin.'!F121</f>
        <v>0</v>
      </c>
      <c r="G114" s="67">
        <f>'Rashodi po aktiv. i izv.fin.'!G121</f>
        <v>0</v>
      </c>
      <c r="H114" s="67">
        <f>'Rashodi po aktiv. i izv.fin.'!H121</f>
        <v>0</v>
      </c>
      <c r="I114" s="145" t="e">
        <f t="shared" si="4"/>
        <v>#DIV/0!</v>
      </c>
      <c r="J114" s="145" t="e">
        <f t="shared" si="5"/>
        <v>#DIV/0!</v>
      </c>
    </row>
    <row r="115" spans="1:10" ht="15" customHeight="1">
      <c r="A115" s="101"/>
      <c r="B115" s="101"/>
      <c r="C115" s="104" t="s">
        <v>1430</v>
      </c>
      <c r="D115" s="67" t="s">
        <v>1477</v>
      </c>
      <c r="E115" s="67">
        <f>'Rashodi po aktiv. i izv.fin.'!E123</f>
        <v>0</v>
      </c>
      <c r="F115" s="67">
        <f>'Rashodi po aktiv. i izv.fin.'!F123</f>
        <v>0</v>
      </c>
      <c r="G115" s="67">
        <f>'Rashodi po aktiv. i izv.fin.'!G123</f>
        <v>0</v>
      </c>
      <c r="H115" s="67">
        <f>'Rashodi po aktiv. i izv.fin.'!H123</f>
        <v>0</v>
      </c>
      <c r="I115" s="145" t="e">
        <f t="shared" si="4"/>
        <v>#DIV/0!</v>
      </c>
      <c r="J115" s="145" t="e">
        <f t="shared" si="5"/>
        <v>#DIV/0!</v>
      </c>
    </row>
    <row r="116" spans="1:10" ht="15" customHeight="1">
      <c r="A116" s="101"/>
      <c r="B116" s="101"/>
      <c r="C116" s="104" t="s">
        <v>1436</v>
      </c>
      <c r="D116" s="67" t="s">
        <v>1478</v>
      </c>
      <c r="E116" s="67">
        <f>'Rashodi po aktiv. i izv.fin.'!E124</f>
        <v>0</v>
      </c>
      <c r="F116" s="67">
        <f>'Rashodi po aktiv. i izv.fin.'!F124</f>
        <v>0</v>
      </c>
      <c r="G116" s="67">
        <f>'Rashodi po aktiv. i izv.fin.'!G124</f>
        <v>0</v>
      </c>
      <c r="H116" s="67">
        <f>'Rashodi po aktiv. i izv.fin.'!H124</f>
        <v>0</v>
      </c>
      <c r="I116" s="145" t="e">
        <f t="shared" si="4"/>
        <v>#DIV/0!</v>
      </c>
      <c r="J116" s="145" t="e">
        <f t="shared" si="5"/>
        <v>#DIV/0!</v>
      </c>
    </row>
    <row r="117" spans="1:10" ht="15" customHeight="1">
      <c r="A117" s="101"/>
      <c r="B117" s="101"/>
      <c r="C117" s="104" t="s">
        <v>1437</v>
      </c>
      <c r="D117" s="67" t="s">
        <v>1268</v>
      </c>
      <c r="E117" s="67">
        <f>'Rashodi po aktiv. i izv.fin.'!E125</f>
        <v>0</v>
      </c>
      <c r="F117" s="67">
        <f>'Rashodi po aktiv. i izv.fin.'!F125</f>
        <v>0</v>
      </c>
      <c r="G117" s="67">
        <f>'Rashodi po aktiv. i izv.fin.'!G125</f>
        <v>0</v>
      </c>
      <c r="H117" s="67">
        <f>'Rashodi po aktiv. i izv.fin.'!H125</f>
        <v>0</v>
      </c>
      <c r="I117" s="145" t="e">
        <f t="shared" si="4"/>
        <v>#DIV/0!</v>
      </c>
      <c r="J117" s="145" t="e">
        <f t="shared" si="5"/>
        <v>#DIV/0!</v>
      </c>
    </row>
    <row r="118" spans="1:10" ht="15" customHeight="1">
      <c r="A118" s="101"/>
      <c r="B118" s="101"/>
      <c r="C118" s="104" t="s">
        <v>1439</v>
      </c>
      <c r="D118" s="67" t="s">
        <v>1270</v>
      </c>
      <c r="E118" s="67">
        <f>'Rashodi po aktiv. i izv.fin.'!E126</f>
        <v>0</v>
      </c>
      <c r="F118" s="67">
        <f>'Rashodi po aktiv. i izv.fin.'!F126</f>
        <v>0</v>
      </c>
      <c r="G118" s="67">
        <f>'Rashodi po aktiv. i izv.fin.'!G126</f>
        <v>0</v>
      </c>
      <c r="H118" s="67">
        <f>'Rashodi po aktiv. i izv.fin.'!H126</f>
        <v>0</v>
      </c>
      <c r="I118" s="145" t="e">
        <f t="shared" si="4"/>
        <v>#DIV/0!</v>
      </c>
      <c r="J118" s="145" t="e">
        <f t="shared" si="5"/>
        <v>#DIV/0!</v>
      </c>
    </row>
    <row r="119" spans="1:10" ht="15" customHeight="1">
      <c r="A119" s="101"/>
      <c r="B119" s="101"/>
      <c r="C119" s="104" t="s">
        <v>1440</v>
      </c>
      <c r="D119" s="67" t="s">
        <v>1480</v>
      </c>
      <c r="E119" s="67">
        <f>'Rashodi po aktiv. i izv.fin.'!E127</f>
        <v>0</v>
      </c>
      <c r="F119" s="67">
        <f>'Rashodi po aktiv. i izv.fin.'!F127</f>
        <v>0</v>
      </c>
      <c r="G119" s="67">
        <f>'Rashodi po aktiv. i izv.fin.'!G127</f>
        <v>0</v>
      </c>
      <c r="H119" s="67">
        <f>'Rashodi po aktiv. i izv.fin.'!H127</f>
        <v>0</v>
      </c>
      <c r="I119" s="145" t="e">
        <f t="shared" si="4"/>
        <v>#DIV/0!</v>
      </c>
      <c r="J119" s="145" t="e">
        <f t="shared" si="5"/>
        <v>#DIV/0!</v>
      </c>
    </row>
    <row r="120" spans="1:10" ht="15" customHeight="1">
      <c r="A120" s="101"/>
      <c r="B120" s="101"/>
      <c r="C120" s="104" t="s">
        <v>1442</v>
      </c>
      <c r="D120" s="67" t="s">
        <v>1494</v>
      </c>
      <c r="E120" s="67">
        <f>'Rashodi po aktiv. i izv.fin.'!E128</f>
        <v>0</v>
      </c>
      <c r="F120" s="67">
        <f>'Rashodi po aktiv. i izv.fin.'!F128</f>
        <v>0</v>
      </c>
      <c r="G120" s="67">
        <f>'Rashodi po aktiv. i izv.fin.'!G128</f>
        <v>0</v>
      </c>
      <c r="H120" s="67">
        <f>'Rashodi po aktiv. i izv.fin.'!H128</f>
        <v>0</v>
      </c>
      <c r="I120" s="145" t="e">
        <f t="shared" si="4"/>
        <v>#DIV/0!</v>
      </c>
      <c r="J120" s="145" t="e">
        <f t="shared" si="5"/>
        <v>#DIV/0!</v>
      </c>
    </row>
    <row r="121" spans="1:10" ht="15" customHeight="1">
      <c r="A121" s="101"/>
      <c r="B121" s="101"/>
      <c r="C121" s="104" t="s">
        <v>1443</v>
      </c>
      <c r="D121" s="67" t="s">
        <v>1276</v>
      </c>
      <c r="E121" s="67">
        <f>'Rashodi po aktiv. i izv.fin.'!E129</f>
        <v>0</v>
      </c>
      <c r="F121" s="67">
        <f>'Rashodi po aktiv. i izv.fin.'!F129</f>
        <v>0</v>
      </c>
      <c r="G121" s="67">
        <f>'Rashodi po aktiv. i izv.fin.'!G129</f>
        <v>0</v>
      </c>
      <c r="H121" s="67">
        <f>'Rashodi po aktiv. i izv.fin.'!H129</f>
        <v>0</v>
      </c>
      <c r="I121" s="145" t="e">
        <f t="shared" si="4"/>
        <v>#DIV/0!</v>
      </c>
      <c r="J121" s="145" t="e">
        <f t="shared" si="5"/>
        <v>#DIV/0!</v>
      </c>
    </row>
    <row r="122" spans="1:10" ht="15" customHeight="1">
      <c r="A122" s="101"/>
      <c r="B122" s="101"/>
      <c r="C122" s="104">
        <v>3237</v>
      </c>
      <c r="D122" s="67" t="s">
        <v>1278</v>
      </c>
      <c r="E122" s="67">
        <f>'Rashodi po aktiv. i izv.fin.'!E130</f>
        <v>0</v>
      </c>
      <c r="F122" s="67">
        <f>'Rashodi po aktiv. i izv.fin.'!F130</f>
        <v>0</v>
      </c>
      <c r="G122" s="67">
        <f>'Rashodi po aktiv. i izv.fin.'!G130</f>
        <v>0</v>
      </c>
      <c r="H122" s="67">
        <f>'Rashodi po aktiv. i izv.fin.'!H130</f>
        <v>0</v>
      </c>
      <c r="I122" s="145" t="e">
        <f t="shared" si="4"/>
        <v>#DIV/0!</v>
      </c>
      <c r="J122" s="145" t="e">
        <f t="shared" si="5"/>
        <v>#DIV/0!</v>
      </c>
    </row>
    <row r="123" spans="1:10" ht="15" customHeight="1">
      <c r="A123" s="101"/>
      <c r="B123" s="101"/>
      <c r="C123" s="104">
        <v>3238</v>
      </c>
      <c r="D123" s="67" t="s">
        <v>1279</v>
      </c>
      <c r="E123" s="67">
        <f>'Rashodi po aktiv. i izv.fin.'!E131</f>
        <v>0</v>
      </c>
      <c r="F123" s="67">
        <f>'Rashodi po aktiv. i izv.fin.'!F131</f>
        <v>0</v>
      </c>
      <c r="G123" s="67">
        <f>'Rashodi po aktiv. i izv.fin.'!G131</f>
        <v>0</v>
      </c>
      <c r="H123" s="67">
        <f>'Rashodi po aktiv. i izv.fin.'!H131</f>
        <v>0</v>
      </c>
      <c r="I123" s="145" t="e">
        <f t="shared" si="4"/>
        <v>#DIV/0!</v>
      </c>
      <c r="J123" s="145" t="e">
        <f t="shared" si="5"/>
        <v>#DIV/0!</v>
      </c>
    </row>
    <row r="124" spans="1:10" ht="15" customHeight="1">
      <c r="A124" s="101"/>
      <c r="B124" s="101"/>
      <c r="C124" s="104" t="s">
        <v>1446</v>
      </c>
      <c r="D124" s="67" t="s">
        <v>1481</v>
      </c>
      <c r="E124" s="67">
        <f>'Rashodi po aktiv. i izv.fin.'!E132</f>
        <v>0</v>
      </c>
      <c r="F124" s="67">
        <f>'Rashodi po aktiv. i izv.fin.'!F132</f>
        <v>0</v>
      </c>
      <c r="G124" s="67">
        <f>'Rashodi po aktiv. i izv.fin.'!G132</f>
        <v>0</v>
      </c>
      <c r="H124" s="67">
        <f>'Rashodi po aktiv. i izv.fin.'!H132</f>
        <v>0</v>
      </c>
      <c r="I124" s="145" t="e">
        <f t="shared" si="4"/>
        <v>#DIV/0!</v>
      </c>
      <c r="J124" s="145" t="e">
        <f t="shared" si="5"/>
        <v>#DIV/0!</v>
      </c>
    </row>
    <row r="125" spans="1:10" ht="15" customHeight="1">
      <c r="A125" s="101"/>
      <c r="B125" s="101"/>
      <c r="C125" s="104" t="s">
        <v>1447</v>
      </c>
      <c r="D125" s="67" t="s">
        <v>1297</v>
      </c>
      <c r="E125" s="67">
        <f>'Rashodi po aktiv. i izv.fin.'!E133</f>
        <v>0</v>
      </c>
      <c r="F125" s="67">
        <f>'Rashodi po aktiv. i izv.fin.'!F133</f>
        <v>0</v>
      </c>
      <c r="G125" s="67">
        <f>'Rashodi po aktiv. i izv.fin.'!G133</f>
        <v>0</v>
      </c>
      <c r="H125" s="67">
        <f>'Rashodi po aktiv. i izv.fin.'!H133</f>
        <v>0</v>
      </c>
      <c r="I125" s="145" t="e">
        <f t="shared" si="4"/>
        <v>#DIV/0!</v>
      </c>
      <c r="J125" s="145" t="e">
        <f t="shared" si="5"/>
        <v>#DIV/0!</v>
      </c>
    </row>
    <row r="126" spans="1:10" ht="15" customHeight="1">
      <c r="A126" s="101"/>
      <c r="B126" s="101"/>
      <c r="C126" s="104">
        <v>3294</v>
      </c>
      <c r="D126" s="67" t="s">
        <v>1283</v>
      </c>
      <c r="E126" s="67">
        <f>'Rashodi po aktiv. i izv.fin.'!E134</f>
        <v>1444.25</v>
      </c>
      <c r="F126" s="67">
        <f>'Rashodi po aktiv. i izv.fin.'!F134</f>
        <v>0</v>
      </c>
      <c r="G126" s="67">
        <f>'Rashodi po aktiv. i izv.fin.'!G134</f>
        <v>0</v>
      </c>
      <c r="H126" s="67">
        <f>'Rashodi po aktiv. i izv.fin.'!H134</f>
        <v>0</v>
      </c>
      <c r="I126" s="145">
        <f t="shared" si="4"/>
        <v>0</v>
      </c>
      <c r="J126" s="145" t="e">
        <f t="shared" si="5"/>
        <v>#DIV/0!</v>
      </c>
    </row>
    <row r="127" spans="1:10" ht="15" customHeight="1">
      <c r="A127" s="101"/>
      <c r="B127" s="101">
        <v>35</v>
      </c>
      <c r="C127" s="104"/>
      <c r="D127" s="102" t="s">
        <v>1549</v>
      </c>
      <c r="E127" s="102">
        <f>E128</f>
        <v>0</v>
      </c>
      <c r="F127" s="102">
        <f>F128</f>
        <v>0</v>
      </c>
      <c r="G127" s="102">
        <f>G128</f>
        <v>0</v>
      </c>
      <c r="H127" s="102">
        <f>H128</f>
        <v>0</v>
      </c>
      <c r="I127" s="146" t="e">
        <f t="shared" si="4"/>
        <v>#DIV/0!</v>
      </c>
      <c r="J127" s="146" t="e">
        <f t="shared" si="5"/>
        <v>#DIV/0!</v>
      </c>
    </row>
    <row r="128" spans="1:10" ht="15" customHeight="1">
      <c r="A128" s="101"/>
      <c r="B128" s="101"/>
      <c r="C128" s="85">
        <v>3531</v>
      </c>
      <c r="D128" s="67" t="s">
        <v>1527</v>
      </c>
      <c r="E128" s="67">
        <f>'Rashodi po aktiv. i izv.fin.'!E137</f>
        <v>0</v>
      </c>
      <c r="F128" s="67">
        <f>'Rashodi po aktiv. i izv.fin.'!F137</f>
        <v>0</v>
      </c>
      <c r="G128" s="67">
        <f>'Rashodi po aktiv. i izv.fin.'!G137</f>
        <v>0</v>
      </c>
      <c r="H128" s="67">
        <f>'Rashodi po aktiv. i izv.fin.'!H137</f>
        <v>0</v>
      </c>
      <c r="I128" s="145" t="e">
        <f t="shared" si="4"/>
        <v>#DIV/0!</v>
      </c>
      <c r="J128" s="145" t="e">
        <f t="shared" si="5"/>
        <v>#DIV/0!</v>
      </c>
    </row>
    <row r="129" spans="1:10" ht="15" customHeight="1">
      <c r="A129" s="101"/>
      <c r="B129" s="101">
        <v>36</v>
      </c>
      <c r="C129" s="85"/>
      <c r="D129" s="102" t="s">
        <v>1631</v>
      </c>
      <c r="E129" s="102">
        <f>E130</f>
        <v>0</v>
      </c>
      <c r="F129" s="102">
        <f>F130</f>
        <v>0</v>
      </c>
      <c r="G129" s="102">
        <f>G130</f>
        <v>0</v>
      </c>
      <c r="H129" s="102">
        <f>H130</f>
        <v>0</v>
      </c>
      <c r="I129" s="146" t="e">
        <f t="shared" si="4"/>
        <v>#DIV/0!</v>
      </c>
      <c r="J129" s="146" t="e">
        <f t="shared" si="5"/>
        <v>#DIV/0!</v>
      </c>
    </row>
    <row r="130" spans="1:10" ht="15" customHeight="1">
      <c r="A130" s="101"/>
      <c r="B130" s="101"/>
      <c r="C130" s="85">
        <v>3611</v>
      </c>
      <c r="D130" s="67" t="s">
        <v>1528</v>
      </c>
      <c r="E130" s="67">
        <f>'Rashodi po aktiv. i izv.fin.'!E139</f>
        <v>0</v>
      </c>
      <c r="F130" s="67">
        <f>'Rashodi po aktiv. i izv.fin.'!F139</f>
        <v>0</v>
      </c>
      <c r="G130" s="67">
        <f>'Rashodi po aktiv. i izv.fin.'!G139</f>
        <v>0</v>
      </c>
      <c r="H130" s="67">
        <f>'Rashodi po aktiv. i izv.fin.'!H139</f>
        <v>0</v>
      </c>
      <c r="I130" s="145" t="e">
        <f t="shared" si="4"/>
        <v>#DIV/0!</v>
      </c>
      <c r="J130" s="145" t="e">
        <f t="shared" si="5"/>
        <v>#DIV/0!</v>
      </c>
    </row>
    <row r="131" spans="1:10" ht="15" customHeight="1">
      <c r="A131" s="101"/>
      <c r="B131" s="101">
        <v>38</v>
      </c>
      <c r="C131" s="85"/>
      <c r="D131" s="102" t="s">
        <v>1350</v>
      </c>
      <c r="E131" s="102">
        <f>E132</f>
        <v>0</v>
      </c>
      <c r="F131" s="102">
        <f>F132</f>
        <v>0</v>
      </c>
      <c r="G131" s="102">
        <f>G132</f>
        <v>0</v>
      </c>
      <c r="H131" s="102">
        <f>H132</f>
        <v>0</v>
      </c>
      <c r="I131" s="146" t="e">
        <f t="shared" si="4"/>
        <v>#DIV/0!</v>
      </c>
      <c r="J131" s="146" t="e">
        <f t="shared" si="5"/>
        <v>#DIV/0!</v>
      </c>
    </row>
    <row r="132" spans="1:10" ht="15" customHeight="1">
      <c r="A132" s="101"/>
      <c r="B132" s="101"/>
      <c r="C132" s="85">
        <v>3813</v>
      </c>
      <c r="D132" s="67" t="s">
        <v>1529</v>
      </c>
      <c r="E132" s="67">
        <f>'Rashodi po aktiv. i izv.fin.'!E141</f>
        <v>0</v>
      </c>
      <c r="F132" s="67">
        <f>'Rashodi po aktiv. i izv.fin.'!F141</f>
        <v>0</v>
      </c>
      <c r="G132" s="67">
        <f>'Rashodi po aktiv. i izv.fin.'!G141</f>
        <v>0</v>
      </c>
      <c r="H132" s="67">
        <f>'Rashodi po aktiv. i izv.fin.'!H141</f>
        <v>0</v>
      </c>
      <c r="I132" s="145" t="e">
        <f t="shared" si="4"/>
        <v>#DIV/0!</v>
      </c>
      <c r="J132" s="145" t="e">
        <f t="shared" si="5"/>
        <v>#DIV/0!</v>
      </c>
    </row>
    <row r="133" spans="1:10" ht="15" customHeight="1">
      <c r="A133" s="101">
        <v>4</v>
      </c>
      <c r="B133" s="101"/>
      <c r="C133" s="85"/>
      <c r="D133" s="102" t="s">
        <v>1343</v>
      </c>
      <c r="E133" s="102">
        <f>E134</f>
        <v>0</v>
      </c>
      <c r="F133" s="102">
        <f>F134</f>
        <v>0</v>
      </c>
      <c r="G133" s="102">
        <f>G134</f>
        <v>0</v>
      </c>
      <c r="H133" s="102">
        <f>H134</f>
        <v>0</v>
      </c>
      <c r="I133" s="146" t="e">
        <f t="shared" si="4"/>
        <v>#DIV/0!</v>
      </c>
      <c r="J133" s="146" t="e">
        <f t="shared" si="5"/>
        <v>#DIV/0!</v>
      </c>
    </row>
    <row r="134" spans="1:10" ht="15" customHeight="1">
      <c r="A134" s="101"/>
      <c r="B134" s="101">
        <v>42</v>
      </c>
      <c r="C134" s="85"/>
      <c r="D134" s="102" t="s">
        <v>1344</v>
      </c>
      <c r="E134" s="102">
        <f>SUM(E135:E138)</f>
        <v>0</v>
      </c>
      <c r="F134" s="102">
        <f>SUM(F135:F138)</f>
        <v>0</v>
      </c>
      <c r="G134" s="102">
        <f>SUM(G135:G138)</f>
        <v>0</v>
      </c>
      <c r="H134" s="102">
        <f>SUM(H135:H138)</f>
        <v>0</v>
      </c>
      <c r="I134" s="146" t="e">
        <f t="shared" si="4"/>
        <v>#DIV/0!</v>
      </c>
      <c r="J134" s="146" t="e">
        <f t="shared" si="5"/>
        <v>#DIV/0!</v>
      </c>
    </row>
    <row r="135" spans="1:10" ht="15.75" customHeight="1">
      <c r="A135" s="101"/>
      <c r="B135" s="101"/>
      <c r="C135" s="104" t="s">
        <v>1454</v>
      </c>
      <c r="D135" s="67" t="s">
        <v>1488</v>
      </c>
      <c r="E135" s="67">
        <f>'Rashodi po aktiv. i izv.fin.'!E144</f>
        <v>0</v>
      </c>
      <c r="F135" s="67">
        <f>'Rashodi po aktiv. i izv.fin.'!F144</f>
        <v>0</v>
      </c>
      <c r="G135" s="67">
        <f>'Rashodi po aktiv. i izv.fin.'!G144</f>
        <v>0</v>
      </c>
      <c r="H135" s="67">
        <f>'Rashodi po aktiv. i izv.fin.'!H144</f>
        <v>0</v>
      </c>
      <c r="I135" s="145" t="e">
        <f t="shared" si="4"/>
        <v>#DIV/0!</v>
      </c>
      <c r="J135" s="145" t="e">
        <f t="shared" si="5"/>
        <v>#DIV/0!</v>
      </c>
    </row>
    <row r="136" spans="1:10" ht="15" customHeight="1">
      <c r="A136" s="101"/>
      <c r="B136" s="101"/>
      <c r="C136" s="104">
        <v>4224</v>
      </c>
      <c r="D136" s="67" t="s">
        <v>1310</v>
      </c>
      <c r="E136" s="67">
        <f>'Rashodi po aktiv. i izv.fin.'!E145</f>
        <v>0</v>
      </c>
      <c r="F136" s="67">
        <f>'Rashodi po aktiv. i izv.fin.'!F145</f>
        <v>0</v>
      </c>
      <c r="G136" s="67">
        <f>'Rashodi po aktiv. i izv.fin.'!G145</f>
        <v>0</v>
      </c>
      <c r="H136" s="67">
        <f>'Rashodi po aktiv. i izv.fin.'!H145</f>
        <v>0</v>
      </c>
      <c r="I136" s="145" t="e">
        <f t="shared" si="4"/>
        <v>#DIV/0!</v>
      </c>
      <c r="J136" s="145" t="e">
        <f t="shared" si="5"/>
        <v>#DIV/0!</v>
      </c>
    </row>
    <row r="137" spans="1:10" ht="15" customHeight="1">
      <c r="A137" s="101"/>
      <c r="B137" s="101"/>
      <c r="C137" s="104">
        <v>4227</v>
      </c>
      <c r="D137" s="67" t="s">
        <v>1491</v>
      </c>
      <c r="E137" s="67">
        <f>'Rashodi po aktiv. i izv.fin.'!E146+'Rashodi po aktiv. i izv.fin.'!E147</f>
        <v>0</v>
      </c>
      <c r="F137" s="67">
        <f>'Rashodi po aktiv. i izv.fin.'!F146+'Rashodi po aktiv. i izv.fin.'!F147</f>
        <v>0</v>
      </c>
      <c r="G137" s="67">
        <f>'Rashodi po aktiv. i izv.fin.'!G146+'Rashodi po aktiv. i izv.fin.'!G147</f>
        <v>0</v>
      </c>
      <c r="H137" s="67">
        <f>'Rashodi po aktiv. i izv.fin.'!H146+'Rashodi po aktiv. i izv.fin.'!H147</f>
        <v>0</v>
      </c>
      <c r="I137" s="145" t="e">
        <f t="shared" si="4"/>
        <v>#DIV/0!</v>
      </c>
      <c r="J137" s="145" t="e">
        <f t="shared" si="5"/>
        <v>#DIV/0!</v>
      </c>
    </row>
    <row r="138" spans="1:10" ht="15" customHeight="1">
      <c r="A138" s="101"/>
      <c r="B138" s="101"/>
      <c r="C138" s="104">
        <v>4262</v>
      </c>
      <c r="D138" s="67" t="s">
        <v>1409</v>
      </c>
      <c r="E138" s="67">
        <f>'Rashodi po aktiv. i izv.fin.'!E148</f>
        <v>0</v>
      </c>
      <c r="F138" s="67">
        <f>'Rashodi po aktiv. i izv.fin.'!F148</f>
        <v>0</v>
      </c>
      <c r="G138" s="67">
        <f>'Rashodi po aktiv. i izv.fin.'!G148</f>
        <v>0</v>
      </c>
      <c r="H138" s="67">
        <f>'Rashodi po aktiv. i izv.fin.'!H148</f>
        <v>0</v>
      </c>
      <c r="I138" s="145" t="e">
        <f t="shared" ref="I138:I203" si="10">H138/E138*100</f>
        <v>#DIV/0!</v>
      </c>
      <c r="J138" s="145" t="e">
        <f t="shared" ref="J138:J201" si="11">H138/G138*100</f>
        <v>#DIV/0!</v>
      </c>
    </row>
    <row r="139" spans="1:10" ht="15" customHeight="1">
      <c r="A139" s="258" t="s">
        <v>18</v>
      </c>
      <c r="B139" s="261"/>
      <c r="C139" s="261"/>
      <c r="D139" s="262"/>
      <c r="E139" s="135">
        <f>E140+E177</f>
        <v>244824.21200000003</v>
      </c>
      <c r="F139" s="135">
        <f>F140+F177</f>
        <v>278160</v>
      </c>
      <c r="G139" s="135">
        <f>G140+G177</f>
        <v>626526</v>
      </c>
      <c r="H139" s="135">
        <f>H140+H177</f>
        <v>749212.07</v>
      </c>
      <c r="I139" s="136">
        <f t="shared" si="10"/>
        <v>306.02041517037532</v>
      </c>
      <c r="J139" s="136">
        <f t="shared" si="11"/>
        <v>119.58195988674052</v>
      </c>
    </row>
    <row r="140" spans="1:10" ht="15" customHeight="1">
      <c r="A140" s="101">
        <v>3</v>
      </c>
      <c r="B140" s="101"/>
      <c r="C140" s="85"/>
      <c r="D140" s="102" t="s">
        <v>1356</v>
      </c>
      <c r="E140" s="102">
        <f>E141+E147+E166+E168+E170+E175</f>
        <v>219898.21200000003</v>
      </c>
      <c r="F140" s="102">
        <f>F141+F147+F166+F168+F170+F175</f>
        <v>245160</v>
      </c>
      <c r="G140" s="102">
        <f>G141+G147+G166+G168+G170+G175</f>
        <v>557526</v>
      </c>
      <c r="H140" s="102">
        <f>H141+H147+H166+H168+H170+H175</f>
        <v>677928.32</v>
      </c>
      <c r="I140" s="146">
        <f t="shared" si="10"/>
        <v>308.2918746060563</v>
      </c>
      <c r="J140" s="146">
        <f t="shared" si="11"/>
        <v>121.59582154016135</v>
      </c>
    </row>
    <row r="141" spans="1:10" ht="15" customHeight="1">
      <c r="A141" s="101"/>
      <c r="B141" s="101">
        <v>31</v>
      </c>
      <c r="C141" s="85"/>
      <c r="D141" s="102" t="s">
        <v>1318</v>
      </c>
      <c r="E141" s="102">
        <f>SUM(E142:E146)</f>
        <v>184175.96200000003</v>
      </c>
      <c r="F141" s="102">
        <f>SUM(F142:F146)</f>
        <v>216160</v>
      </c>
      <c r="G141" s="102">
        <f>SUM(G142:G146)</f>
        <v>424170</v>
      </c>
      <c r="H141" s="102">
        <f>SUM(H142:H146)</f>
        <v>364767.93</v>
      </c>
      <c r="I141" s="146">
        <f t="shared" si="10"/>
        <v>198.05403812686475</v>
      </c>
      <c r="J141" s="146">
        <f t="shared" si="11"/>
        <v>85.995692764693402</v>
      </c>
    </row>
    <row r="142" spans="1:10" ht="15" customHeight="1">
      <c r="A142" s="101"/>
      <c r="B142" s="101"/>
      <c r="C142" s="85">
        <v>3111</v>
      </c>
      <c r="D142" s="67" t="s">
        <v>1395</v>
      </c>
      <c r="E142" s="67">
        <f>'Rashodi po aktiv. i izv.fin.'!E152</f>
        <v>157513.402</v>
      </c>
      <c r="F142" s="67">
        <f>'Rashodi po aktiv. i izv.fin.'!F152</f>
        <v>185545</v>
      </c>
      <c r="G142" s="67">
        <f>'Rashodi po aktiv. i izv.fin.'!G152</f>
        <v>363550</v>
      </c>
      <c r="H142" s="67">
        <f>'Rashodi po aktiv. i izv.fin.'!H152</f>
        <v>311892.07</v>
      </c>
      <c r="I142" s="145">
        <f t="shared" si="10"/>
        <v>198.00986204335805</v>
      </c>
      <c r="J142" s="145">
        <f t="shared" si="11"/>
        <v>85.790694539953236</v>
      </c>
    </row>
    <row r="143" spans="1:10" ht="15" customHeight="1">
      <c r="A143" s="101"/>
      <c r="B143" s="101"/>
      <c r="C143" s="85">
        <v>3112</v>
      </c>
      <c r="D143" s="67" t="s">
        <v>1470</v>
      </c>
      <c r="E143" s="67">
        <f>'Rashodi po aktiv. i izv.fin.'!E153</f>
        <v>72.95</v>
      </c>
      <c r="F143" s="67">
        <f>'Rashodi po aktiv. i izv.fin.'!F153</f>
        <v>0</v>
      </c>
      <c r="G143" s="67">
        <f>'Rashodi po aktiv. i izv.fin.'!G153</f>
        <v>30</v>
      </c>
      <c r="H143" s="67">
        <f>'Rashodi po aktiv. i izv.fin.'!H153</f>
        <v>113.6</v>
      </c>
      <c r="I143" s="145">
        <f t="shared" si="10"/>
        <v>155.7230980123372</v>
      </c>
      <c r="J143" s="145">
        <f t="shared" si="11"/>
        <v>378.66666666666669</v>
      </c>
    </row>
    <row r="144" spans="1:10" ht="15" customHeight="1">
      <c r="A144" s="101"/>
      <c r="B144" s="101"/>
      <c r="C144" s="85">
        <v>3121</v>
      </c>
      <c r="D144" s="67" t="s">
        <v>1293</v>
      </c>
      <c r="E144" s="67">
        <f>'Rashodi po aktiv. i izv.fin.'!E154</f>
        <v>600</v>
      </c>
      <c r="F144" s="67">
        <f>'Rashodi po aktiv. i izv.fin.'!F154</f>
        <v>0</v>
      </c>
      <c r="G144" s="67">
        <f>'Rashodi po aktiv. i izv.fin.'!G154</f>
        <v>600</v>
      </c>
      <c r="H144" s="67">
        <f>'Rashodi po aktiv. i izv.fin.'!H154</f>
        <v>1300</v>
      </c>
      <c r="I144" s="145">
        <f t="shared" si="10"/>
        <v>216.66666666666666</v>
      </c>
      <c r="J144" s="145">
        <f t="shared" si="11"/>
        <v>216.66666666666666</v>
      </c>
    </row>
    <row r="145" spans="1:10" ht="15" customHeight="1">
      <c r="A145" s="101"/>
      <c r="B145" s="101"/>
      <c r="C145" s="85">
        <v>3132</v>
      </c>
      <c r="D145" s="67" t="s">
        <v>1354</v>
      </c>
      <c r="E145" s="67">
        <f>'Rashodi po aktiv. i izv.fin.'!E155</f>
        <v>25989.610000000008</v>
      </c>
      <c r="F145" s="67">
        <f>'Rashodi po aktiv. i izv.fin.'!F155</f>
        <v>30615</v>
      </c>
      <c r="G145" s="67">
        <f>'Rashodi po aktiv. i izv.fin.'!G155</f>
        <v>59990</v>
      </c>
      <c r="H145" s="67">
        <f>'Rashodi po aktiv. i izv.fin.'!H155</f>
        <v>51462.259999999995</v>
      </c>
      <c r="I145" s="145">
        <f t="shared" si="10"/>
        <v>198.01089743170436</v>
      </c>
      <c r="J145" s="145">
        <f t="shared" si="11"/>
        <v>85.784730788464742</v>
      </c>
    </row>
    <row r="146" spans="1:10" ht="15" customHeight="1">
      <c r="A146" s="101"/>
      <c r="B146" s="101"/>
      <c r="C146" s="85">
        <v>3133</v>
      </c>
      <c r="D146" s="67" t="s">
        <v>1396</v>
      </c>
      <c r="E146" s="67">
        <f>'Rashodi po aktiv. i izv.fin.'!E156</f>
        <v>0</v>
      </c>
      <c r="F146" s="67">
        <f>'Rashodi po aktiv. i izv.fin.'!F156</f>
        <v>0</v>
      </c>
      <c r="G146" s="67">
        <f>'Rashodi po aktiv. i izv.fin.'!G156</f>
        <v>0</v>
      </c>
      <c r="H146" s="67">
        <f>'Rashodi po aktiv. i izv.fin.'!H156</f>
        <v>0</v>
      </c>
      <c r="I146" s="145" t="e">
        <f t="shared" si="10"/>
        <v>#DIV/0!</v>
      </c>
      <c r="J146" s="145" t="e">
        <f t="shared" si="11"/>
        <v>#DIV/0!</v>
      </c>
    </row>
    <row r="147" spans="1:10" ht="15" customHeight="1">
      <c r="A147" s="101"/>
      <c r="B147" s="101">
        <v>32</v>
      </c>
      <c r="C147" s="85"/>
      <c r="D147" s="102" t="s">
        <v>1321</v>
      </c>
      <c r="E147" s="102">
        <f>SUM(E148:E165)</f>
        <v>35722.25</v>
      </c>
      <c r="F147" s="102">
        <f>SUM(F148:F165)</f>
        <v>29000</v>
      </c>
      <c r="G147" s="102">
        <f>SUM(G148:G165)</f>
        <v>133356</v>
      </c>
      <c r="H147" s="102">
        <f>SUM(H148:H165)</f>
        <v>147588.93999999997</v>
      </c>
      <c r="I147" s="146">
        <f t="shared" si="10"/>
        <v>413.15689801174329</v>
      </c>
      <c r="J147" s="146">
        <f t="shared" si="11"/>
        <v>110.6728906085965</v>
      </c>
    </row>
    <row r="148" spans="1:10" ht="15" customHeight="1">
      <c r="A148" s="101"/>
      <c r="B148" s="101"/>
      <c r="C148" s="85">
        <v>3211</v>
      </c>
      <c r="D148" s="67" t="s">
        <v>1264</v>
      </c>
      <c r="E148" s="67">
        <f>'Rashodi po aktiv. i izv.fin.'!E158</f>
        <v>23796.2</v>
      </c>
      <c r="F148" s="67">
        <f>'Rashodi po aktiv. i izv.fin.'!F158</f>
        <v>19000</v>
      </c>
      <c r="G148" s="67">
        <f>'Rashodi po aktiv. i izv.fin.'!G158</f>
        <v>45500</v>
      </c>
      <c r="H148" s="67">
        <f>'Rashodi po aktiv. i izv.fin.'!H158</f>
        <v>45550.46</v>
      </c>
      <c r="I148" s="145">
        <f t="shared" si="10"/>
        <v>191.41905010043621</v>
      </c>
      <c r="J148" s="145">
        <f t="shared" si="11"/>
        <v>100.11090109890111</v>
      </c>
    </row>
    <row r="149" spans="1:10" ht="15" customHeight="1">
      <c r="A149" s="101"/>
      <c r="B149" s="101"/>
      <c r="C149" s="85">
        <v>3212</v>
      </c>
      <c r="D149" s="67" t="s">
        <v>1265</v>
      </c>
      <c r="E149" s="67">
        <f>'Rashodi po aktiv. i izv.fin.'!E159</f>
        <v>571.91999999999996</v>
      </c>
      <c r="F149" s="67">
        <f>'Rashodi po aktiv. i izv.fin.'!F159</f>
        <v>0</v>
      </c>
      <c r="G149" s="67">
        <f>'Rashodi po aktiv. i izv.fin.'!G159</f>
        <v>932</v>
      </c>
      <c r="H149" s="67">
        <f>'Rashodi po aktiv. i izv.fin.'!H159</f>
        <v>1510.54</v>
      </c>
      <c r="I149" s="145">
        <f t="shared" si="10"/>
        <v>264.11735907119879</v>
      </c>
      <c r="J149" s="145">
        <f t="shared" si="11"/>
        <v>162.07510729613733</v>
      </c>
    </row>
    <row r="150" spans="1:10" ht="15" customHeight="1">
      <c r="A150" s="101"/>
      <c r="B150" s="101"/>
      <c r="C150" s="85">
        <v>3213</v>
      </c>
      <c r="D150" s="67" t="s">
        <v>1266</v>
      </c>
      <c r="E150" s="67">
        <f>'Rashodi po aktiv. i izv.fin.'!E160</f>
        <v>1797.3600000000001</v>
      </c>
      <c r="F150" s="67">
        <f>'Rashodi po aktiv. i izv.fin.'!F160</f>
        <v>0</v>
      </c>
      <c r="G150" s="67">
        <f>'Rashodi po aktiv. i izv.fin.'!G160</f>
        <v>6000</v>
      </c>
      <c r="H150" s="67">
        <f>'Rashodi po aktiv. i izv.fin.'!H160</f>
        <v>5039.24</v>
      </c>
      <c r="I150" s="145">
        <f t="shared" si="10"/>
        <v>280.36898562335864</v>
      </c>
      <c r="J150" s="145">
        <f t="shared" si="11"/>
        <v>83.987333333333325</v>
      </c>
    </row>
    <row r="151" spans="1:10" ht="15" customHeight="1">
      <c r="A151" s="101"/>
      <c r="B151" s="101"/>
      <c r="C151" s="85">
        <v>3221</v>
      </c>
      <c r="D151" s="67" t="s">
        <v>1267</v>
      </c>
      <c r="E151" s="67">
        <f>'Rashodi po aktiv. i izv.fin.'!E161</f>
        <v>0</v>
      </c>
      <c r="F151" s="67">
        <f>'Rashodi po aktiv. i izv.fin.'!F161</f>
        <v>0</v>
      </c>
      <c r="G151" s="67">
        <f>'Rashodi po aktiv. i izv.fin.'!G161</f>
        <v>100</v>
      </c>
      <c r="H151" s="67">
        <f>'Rashodi po aktiv. i izv.fin.'!H161</f>
        <v>25</v>
      </c>
      <c r="I151" s="145" t="e">
        <f t="shared" si="10"/>
        <v>#DIV/0!</v>
      </c>
      <c r="J151" s="145">
        <f t="shared" si="11"/>
        <v>25</v>
      </c>
    </row>
    <row r="152" spans="1:10" ht="15" customHeight="1">
      <c r="A152" s="101"/>
      <c r="B152" s="101"/>
      <c r="C152" s="85">
        <v>3222</v>
      </c>
      <c r="D152" s="67" t="s">
        <v>1268</v>
      </c>
      <c r="E152" s="67">
        <f>'Rashodi po aktiv. i izv.fin.'!E162</f>
        <v>0</v>
      </c>
      <c r="F152" s="67">
        <f>'Rashodi po aktiv. i izv.fin.'!F162</f>
        <v>0</v>
      </c>
      <c r="G152" s="67">
        <f>'Rashodi po aktiv. i izv.fin.'!G162</f>
        <v>0</v>
      </c>
      <c r="H152" s="67">
        <f>'Rashodi po aktiv. i izv.fin.'!H162</f>
        <v>0</v>
      </c>
      <c r="I152" s="145" t="e">
        <f t="shared" si="10"/>
        <v>#DIV/0!</v>
      </c>
      <c r="J152" s="145" t="e">
        <f t="shared" si="11"/>
        <v>#DIV/0!</v>
      </c>
    </row>
    <row r="153" spans="1:10" ht="15" customHeight="1">
      <c r="A153" s="101"/>
      <c r="B153" s="101"/>
      <c r="C153" s="85">
        <v>3223</v>
      </c>
      <c r="D153" s="67" t="s">
        <v>1269</v>
      </c>
      <c r="E153" s="67">
        <f>'Rashodi po aktiv. i izv.fin.'!E163</f>
        <v>0</v>
      </c>
      <c r="F153" s="67">
        <f>'Rashodi po aktiv. i izv.fin.'!F163</f>
        <v>0</v>
      </c>
      <c r="G153" s="67">
        <f>'Rashodi po aktiv. i izv.fin.'!G163</f>
        <v>0</v>
      </c>
      <c r="H153" s="67">
        <f>'Rashodi po aktiv. i izv.fin.'!H163</f>
        <v>0</v>
      </c>
      <c r="I153" s="145" t="e">
        <f t="shared" si="10"/>
        <v>#DIV/0!</v>
      </c>
      <c r="J153" s="145" t="e">
        <f t="shared" si="11"/>
        <v>#DIV/0!</v>
      </c>
    </row>
    <row r="154" spans="1:10" ht="15" customHeight="1">
      <c r="A154" s="101"/>
      <c r="B154" s="101"/>
      <c r="C154" s="85">
        <v>3224</v>
      </c>
      <c r="D154" s="67" t="s">
        <v>1270</v>
      </c>
      <c r="E154" s="67">
        <f>'Rashodi po aktiv. i izv.fin.'!E164</f>
        <v>950</v>
      </c>
      <c r="F154" s="67">
        <f>'Rashodi po aktiv. i izv.fin.'!F164</f>
        <v>0</v>
      </c>
      <c r="G154" s="67">
        <f>'Rashodi po aktiv. i izv.fin.'!G164</f>
        <v>0</v>
      </c>
      <c r="H154" s="67">
        <f>'Rashodi po aktiv. i izv.fin.'!H164</f>
        <v>812.5</v>
      </c>
      <c r="I154" s="145">
        <f t="shared" si="10"/>
        <v>85.526315789473685</v>
      </c>
      <c r="J154" s="145" t="e">
        <f t="shared" si="11"/>
        <v>#DIV/0!</v>
      </c>
    </row>
    <row r="155" spans="1:10" ht="15" customHeight="1">
      <c r="A155" s="101"/>
      <c r="B155" s="101"/>
      <c r="C155" s="85">
        <v>3231</v>
      </c>
      <c r="D155" s="67" t="s">
        <v>1272</v>
      </c>
      <c r="E155" s="67">
        <f>'Rashodi po aktiv. i izv.fin.'!E165</f>
        <v>0</v>
      </c>
      <c r="F155" s="67">
        <f>'Rashodi po aktiv. i izv.fin.'!F165</f>
        <v>0</v>
      </c>
      <c r="G155" s="67">
        <f>'Rashodi po aktiv. i izv.fin.'!G165</f>
        <v>0</v>
      </c>
      <c r="H155" s="67">
        <f>'Rashodi po aktiv. i izv.fin.'!H165</f>
        <v>0</v>
      </c>
      <c r="I155" s="145" t="e">
        <f t="shared" si="10"/>
        <v>#DIV/0!</v>
      </c>
      <c r="J155" s="145" t="e">
        <f t="shared" si="11"/>
        <v>#DIV/0!</v>
      </c>
    </row>
    <row r="156" spans="1:10" ht="15" customHeight="1">
      <c r="A156" s="101"/>
      <c r="B156" s="101"/>
      <c r="C156" s="85">
        <v>3232</v>
      </c>
      <c r="D156" s="67" t="s">
        <v>1503</v>
      </c>
      <c r="E156" s="67">
        <f>'Rashodi po aktiv. i izv.fin.'!E166</f>
        <v>0</v>
      </c>
      <c r="F156" s="67">
        <f>'Rashodi po aktiv. i izv.fin.'!F166</f>
        <v>0</v>
      </c>
      <c r="G156" s="67">
        <f>'Rashodi po aktiv. i izv.fin.'!G166</f>
        <v>0</v>
      </c>
      <c r="H156" s="67">
        <f>'Rashodi po aktiv. i izv.fin.'!H166</f>
        <v>0</v>
      </c>
      <c r="I156" s="145" t="e">
        <f t="shared" si="10"/>
        <v>#DIV/0!</v>
      </c>
      <c r="J156" s="145" t="e">
        <f t="shared" si="11"/>
        <v>#DIV/0!</v>
      </c>
    </row>
    <row r="157" spans="1:10" ht="15" customHeight="1">
      <c r="A157" s="101"/>
      <c r="B157" s="101"/>
      <c r="C157" s="85">
        <v>3233</v>
      </c>
      <c r="D157" s="67" t="s">
        <v>1274</v>
      </c>
      <c r="E157" s="67">
        <f>'Rashodi po aktiv. i izv.fin.'!E167</f>
        <v>472.4</v>
      </c>
      <c r="F157" s="67">
        <f>'Rashodi po aktiv. i izv.fin.'!F167</f>
        <v>3000</v>
      </c>
      <c r="G157" s="67">
        <f>'Rashodi po aktiv. i izv.fin.'!G167</f>
        <v>2103</v>
      </c>
      <c r="H157" s="67">
        <f>'Rashodi po aktiv. i izv.fin.'!H167</f>
        <v>103.13</v>
      </c>
      <c r="I157" s="145">
        <f t="shared" si="10"/>
        <v>21.831075359864521</v>
      </c>
      <c r="J157" s="145">
        <f t="shared" si="11"/>
        <v>4.9039467427484542</v>
      </c>
    </row>
    <row r="158" spans="1:10" ht="15" customHeight="1">
      <c r="A158" s="101"/>
      <c r="B158" s="101"/>
      <c r="C158" s="85">
        <v>3234</v>
      </c>
      <c r="D158" s="67" t="s">
        <v>1275</v>
      </c>
      <c r="E158" s="67">
        <f>'Rashodi po aktiv. i izv.fin.'!E168</f>
        <v>0</v>
      </c>
      <c r="F158" s="67">
        <f>'Rashodi po aktiv. i izv.fin.'!F168</f>
        <v>0</v>
      </c>
      <c r="G158" s="67">
        <f>'Rashodi po aktiv. i izv.fin.'!G168</f>
        <v>0</v>
      </c>
      <c r="H158" s="67">
        <f>'Rashodi po aktiv. i izv.fin.'!H168</f>
        <v>0</v>
      </c>
      <c r="I158" s="145" t="e">
        <f t="shared" si="10"/>
        <v>#DIV/0!</v>
      </c>
      <c r="J158" s="145" t="e">
        <f t="shared" si="11"/>
        <v>#DIV/0!</v>
      </c>
    </row>
    <row r="159" spans="1:10" ht="15" customHeight="1">
      <c r="A159" s="101"/>
      <c r="B159" s="101"/>
      <c r="C159" s="85">
        <v>3235</v>
      </c>
      <c r="D159" s="67" t="s">
        <v>1276</v>
      </c>
      <c r="E159" s="67">
        <f>'Rashodi po aktiv. i izv.fin.'!E169</f>
        <v>2388.5</v>
      </c>
      <c r="F159" s="67">
        <f>'Rashodi po aktiv. i izv.fin.'!F169</f>
        <v>0</v>
      </c>
      <c r="G159" s="67">
        <f>'Rashodi po aktiv. i izv.fin.'!G169</f>
        <v>310</v>
      </c>
      <c r="H159" s="67">
        <f>'Rashodi po aktiv. i izv.fin.'!H169</f>
        <v>0</v>
      </c>
      <c r="I159" s="145">
        <f t="shared" si="10"/>
        <v>0</v>
      </c>
      <c r="J159" s="145">
        <f t="shared" si="11"/>
        <v>0</v>
      </c>
    </row>
    <row r="160" spans="1:10" ht="15" customHeight="1">
      <c r="A160" s="101"/>
      <c r="B160" s="101"/>
      <c r="C160" s="85">
        <v>3237</v>
      </c>
      <c r="D160" s="67" t="s">
        <v>1278</v>
      </c>
      <c r="E160" s="67">
        <f>'Rashodi po aktiv. i izv.fin.'!E170</f>
        <v>0</v>
      </c>
      <c r="F160" s="67">
        <f>'Rashodi po aktiv. i izv.fin.'!F170</f>
        <v>3000</v>
      </c>
      <c r="G160" s="67">
        <f>'Rashodi po aktiv. i izv.fin.'!G170</f>
        <v>39000</v>
      </c>
      <c r="H160" s="67">
        <f>'Rashodi po aktiv. i izv.fin.'!H170</f>
        <v>59312.5</v>
      </c>
      <c r="I160" s="145" t="e">
        <f t="shared" si="10"/>
        <v>#DIV/0!</v>
      </c>
      <c r="J160" s="145">
        <f t="shared" si="11"/>
        <v>152.08333333333331</v>
      </c>
    </row>
    <row r="161" spans="1:10" ht="15" customHeight="1">
      <c r="A161" s="101"/>
      <c r="B161" s="101"/>
      <c r="C161" s="85">
        <v>3238</v>
      </c>
      <c r="D161" s="67" t="s">
        <v>1279</v>
      </c>
      <c r="E161" s="67">
        <f>'Rashodi po aktiv. i izv.fin.'!E171</f>
        <v>0</v>
      </c>
      <c r="F161" s="67">
        <f>'Rashodi po aktiv. i izv.fin.'!F171</f>
        <v>0</v>
      </c>
      <c r="G161" s="67">
        <f>'Rashodi po aktiv. i izv.fin.'!G171</f>
        <v>30000</v>
      </c>
      <c r="H161" s="67">
        <f>'Rashodi po aktiv. i izv.fin.'!H171</f>
        <v>29375</v>
      </c>
      <c r="I161" s="145" t="e">
        <f t="shared" si="10"/>
        <v>#DIV/0!</v>
      </c>
      <c r="J161" s="145">
        <f t="shared" si="11"/>
        <v>97.916666666666657</v>
      </c>
    </row>
    <row r="162" spans="1:10" ht="15" customHeight="1">
      <c r="A162" s="101"/>
      <c r="B162" s="101"/>
      <c r="C162" s="85">
        <v>3239</v>
      </c>
      <c r="D162" s="67" t="s">
        <v>1280</v>
      </c>
      <c r="E162" s="67">
        <f>'Rashodi po aktiv. i izv.fin.'!E172</f>
        <v>0</v>
      </c>
      <c r="F162" s="67">
        <f>'Rashodi po aktiv. i izv.fin.'!F172</f>
        <v>4000</v>
      </c>
      <c r="G162" s="67">
        <f>'Rashodi po aktiv. i izv.fin.'!G172</f>
        <v>4000</v>
      </c>
      <c r="H162" s="67">
        <f>'Rashodi po aktiv. i izv.fin.'!H172</f>
        <v>45.15</v>
      </c>
      <c r="I162" s="145" t="e">
        <f t="shared" si="10"/>
        <v>#DIV/0!</v>
      </c>
      <c r="J162" s="145">
        <f t="shared" si="11"/>
        <v>1.1287499999999999</v>
      </c>
    </row>
    <row r="163" spans="1:10" ht="15" customHeight="1">
      <c r="A163" s="101"/>
      <c r="B163" s="101"/>
      <c r="C163" s="85">
        <v>3292</v>
      </c>
      <c r="D163" s="67" t="s">
        <v>1281</v>
      </c>
      <c r="E163" s="67">
        <f>'Rashodi po aktiv. i izv.fin.'!E173</f>
        <v>0</v>
      </c>
      <c r="F163" s="67">
        <f>'Rashodi po aktiv. i izv.fin.'!F173</f>
        <v>0</v>
      </c>
      <c r="G163" s="67">
        <f>'Rashodi po aktiv. i izv.fin.'!G173</f>
        <v>211</v>
      </c>
      <c r="H163" s="67">
        <f>'Rashodi po aktiv. i izv.fin.'!H173</f>
        <v>211.27</v>
      </c>
      <c r="I163" s="145"/>
      <c r="J163" s="145">
        <f t="shared" si="11"/>
        <v>100.12796208530806</v>
      </c>
    </row>
    <row r="164" spans="1:10" ht="15" customHeight="1">
      <c r="A164" s="101"/>
      <c r="B164" s="101"/>
      <c r="C164" s="85">
        <v>3293</v>
      </c>
      <c r="D164" s="67" t="s">
        <v>1297</v>
      </c>
      <c r="E164" s="67">
        <f>'Rashodi po aktiv. i izv.fin.'!E174</f>
        <v>5745.87</v>
      </c>
      <c r="F164" s="67">
        <f>'Rashodi po aktiv. i izv.fin.'!F174</f>
        <v>0</v>
      </c>
      <c r="G164" s="67">
        <f>'Rashodi po aktiv. i izv.fin.'!G174</f>
        <v>5200</v>
      </c>
      <c r="H164" s="67">
        <f>'Rashodi po aktiv. i izv.fin.'!H174</f>
        <v>5604.15</v>
      </c>
      <c r="I164" s="145">
        <f t="shared" si="10"/>
        <v>97.533532780936554</v>
      </c>
      <c r="J164" s="145">
        <f t="shared" si="11"/>
        <v>107.77211538461538</v>
      </c>
    </row>
    <row r="165" spans="1:10" ht="15" customHeight="1">
      <c r="A165" s="101"/>
      <c r="B165" s="101"/>
      <c r="C165" s="85">
        <v>3295</v>
      </c>
      <c r="D165" s="67" t="s">
        <v>1284</v>
      </c>
      <c r="E165" s="67">
        <f>'Rashodi po aktiv. i izv.fin.'!E175</f>
        <v>0</v>
      </c>
      <c r="F165" s="67">
        <f>'Rashodi po aktiv. i izv.fin.'!F175</f>
        <v>0</v>
      </c>
      <c r="G165" s="67">
        <f>'Rashodi po aktiv. i izv.fin.'!G175</f>
        <v>0</v>
      </c>
      <c r="H165" s="67">
        <f>'Rashodi po aktiv. i izv.fin.'!H175</f>
        <v>0</v>
      </c>
      <c r="I165" s="145" t="e">
        <f t="shared" si="10"/>
        <v>#DIV/0!</v>
      </c>
      <c r="J165" s="145" t="e">
        <f t="shared" si="11"/>
        <v>#DIV/0!</v>
      </c>
    </row>
    <row r="166" spans="1:10" ht="15" customHeight="1">
      <c r="A166" s="101"/>
      <c r="B166" s="101">
        <v>34</v>
      </c>
      <c r="C166" s="85"/>
      <c r="D166" s="102" t="s">
        <v>1341</v>
      </c>
      <c r="E166" s="102">
        <f>E167</f>
        <v>0</v>
      </c>
      <c r="F166" s="102">
        <f>F167</f>
        <v>0</v>
      </c>
      <c r="G166" s="102">
        <f>G167</f>
        <v>0</v>
      </c>
      <c r="H166" s="102">
        <f>H167</f>
        <v>0</v>
      </c>
      <c r="I166" s="146" t="e">
        <f t="shared" si="10"/>
        <v>#DIV/0!</v>
      </c>
      <c r="J166" s="146" t="e">
        <f t="shared" si="11"/>
        <v>#DIV/0!</v>
      </c>
    </row>
    <row r="167" spans="1:10" ht="18" customHeight="1">
      <c r="A167" s="101"/>
      <c r="B167" s="101"/>
      <c r="C167" s="85">
        <v>3432</v>
      </c>
      <c r="D167" s="141" t="s">
        <v>1298</v>
      </c>
      <c r="E167" s="67">
        <f>'Rashodi po aktiv. i izv.fin.'!E177</f>
        <v>0</v>
      </c>
      <c r="F167" s="67">
        <f>'Rashodi po aktiv. i izv.fin.'!F177</f>
        <v>0</v>
      </c>
      <c r="G167" s="67">
        <f>'Rashodi po aktiv. i izv.fin.'!G177</f>
        <v>0</v>
      </c>
      <c r="H167" s="67">
        <f>'Rashodi po aktiv. i izv.fin.'!H177</f>
        <v>0</v>
      </c>
      <c r="I167" s="145" t="e">
        <f t="shared" si="10"/>
        <v>#DIV/0!</v>
      </c>
      <c r="J167" s="145" t="e">
        <f t="shared" si="11"/>
        <v>#DIV/0!</v>
      </c>
    </row>
    <row r="168" spans="1:10" ht="18" customHeight="1">
      <c r="A168" s="101"/>
      <c r="B168" s="101">
        <v>35</v>
      </c>
      <c r="C168" s="85"/>
      <c r="D168" s="102" t="s">
        <v>1549</v>
      </c>
      <c r="E168" s="102">
        <f>E169</f>
        <v>0</v>
      </c>
      <c r="F168" s="102">
        <f>F169</f>
        <v>0</v>
      </c>
      <c r="G168" s="102">
        <f>G169</f>
        <v>0</v>
      </c>
      <c r="H168" s="102">
        <f>H169</f>
        <v>113541.02</v>
      </c>
      <c r="I168" s="146" t="e">
        <f t="shared" si="10"/>
        <v>#DIV/0!</v>
      </c>
      <c r="J168" s="146" t="e">
        <f t="shared" si="11"/>
        <v>#DIV/0!</v>
      </c>
    </row>
    <row r="169" spans="1:10" ht="15.75" customHeight="1">
      <c r="A169" s="101"/>
      <c r="B169" s="101"/>
      <c r="C169" s="85">
        <v>3531</v>
      </c>
      <c r="D169" s="67" t="s">
        <v>1527</v>
      </c>
      <c r="E169" s="67">
        <f>'Rashodi po aktiv. i izv.fin.'!E179</f>
        <v>0</v>
      </c>
      <c r="F169" s="67">
        <f>'Rashodi po aktiv. i izv.fin.'!F179</f>
        <v>0</v>
      </c>
      <c r="G169" s="67">
        <f>'Rashodi po aktiv. i izv.fin.'!G179</f>
        <v>0</v>
      </c>
      <c r="H169" s="67">
        <f>'Rashodi po aktiv. i izv.fin.'!H179</f>
        <v>113541.02</v>
      </c>
      <c r="I169" s="145" t="e">
        <f t="shared" si="10"/>
        <v>#DIV/0!</v>
      </c>
      <c r="J169" s="145" t="e">
        <f t="shared" si="11"/>
        <v>#DIV/0!</v>
      </c>
    </row>
    <row r="170" spans="1:10" ht="15.75" customHeight="1">
      <c r="A170" s="101"/>
      <c r="B170" s="101">
        <v>36</v>
      </c>
      <c r="C170" s="85"/>
      <c r="D170" s="102" t="s">
        <v>1631</v>
      </c>
      <c r="E170" s="102">
        <f>SUM(E171:E174)</f>
        <v>0</v>
      </c>
      <c r="F170" s="102">
        <f>SUM(F171:F174)</f>
        <v>0</v>
      </c>
      <c r="G170" s="102">
        <f>SUM(G171:G174)</f>
        <v>0</v>
      </c>
      <c r="H170" s="102">
        <f>SUM(H171:H174)</f>
        <v>40511.08</v>
      </c>
      <c r="I170" s="146" t="e">
        <f t="shared" si="10"/>
        <v>#DIV/0!</v>
      </c>
      <c r="J170" s="146" t="e">
        <f t="shared" si="11"/>
        <v>#DIV/0!</v>
      </c>
    </row>
    <row r="171" spans="1:10" ht="15.75" customHeight="1">
      <c r="A171" s="101"/>
      <c r="B171" s="101"/>
      <c r="C171" s="85">
        <v>3611</v>
      </c>
      <c r="D171" s="67" t="s">
        <v>1528</v>
      </c>
      <c r="E171" s="67">
        <f>'Rashodi po aktiv. i izv.fin.'!E181</f>
        <v>0</v>
      </c>
      <c r="F171" s="67">
        <f>'Rashodi po aktiv. i izv.fin.'!F181</f>
        <v>0</v>
      </c>
      <c r="G171" s="67">
        <f>'Rashodi po aktiv. i izv.fin.'!G181</f>
        <v>0</v>
      </c>
      <c r="H171" s="67">
        <f>'Rashodi po aktiv. i izv.fin.'!H181</f>
        <v>29015.22</v>
      </c>
      <c r="I171" s="145" t="e">
        <f t="shared" si="10"/>
        <v>#DIV/0!</v>
      </c>
      <c r="J171" s="145" t="e">
        <f t="shared" si="11"/>
        <v>#DIV/0!</v>
      </c>
    </row>
    <row r="172" spans="1:10" ht="15.75" customHeight="1">
      <c r="A172" s="101"/>
      <c r="B172" s="101"/>
      <c r="C172" s="85">
        <v>3681</v>
      </c>
      <c r="D172" s="67" t="s">
        <v>1724</v>
      </c>
      <c r="E172" s="67">
        <f>'Rashodi po aktiv. i izv.fin.'!E182</f>
        <v>0</v>
      </c>
      <c r="F172" s="67">
        <f>'Rashodi po aktiv. i izv.fin.'!F182</f>
        <v>0</v>
      </c>
      <c r="G172" s="67">
        <f>'Rashodi po aktiv. i izv.fin.'!G182</f>
        <v>0</v>
      </c>
      <c r="H172" s="67">
        <f>'Rashodi po aktiv. i izv.fin.'!H182</f>
        <v>11495.86</v>
      </c>
      <c r="I172" s="145"/>
      <c r="J172" s="145" t="e">
        <f t="shared" si="11"/>
        <v>#DIV/0!</v>
      </c>
    </row>
    <row r="173" spans="1:10" ht="17.25" customHeight="1">
      <c r="A173" s="101"/>
      <c r="B173" s="101"/>
      <c r="C173" s="85">
        <v>3693</v>
      </c>
      <c r="D173" s="67" t="s">
        <v>1542</v>
      </c>
      <c r="E173" s="67">
        <f>'Rashodi po aktiv. i izv.fin.'!E183</f>
        <v>0</v>
      </c>
      <c r="F173" s="67">
        <f>'Rashodi po aktiv. i izv.fin.'!F183</f>
        <v>0</v>
      </c>
      <c r="G173" s="67">
        <f>'Rashodi po aktiv. i izv.fin.'!G183</f>
        <v>0</v>
      </c>
      <c r="H173" s="67">
        <f>'Rashodi po aktiv. i izv.fin.'!H183</f>
        <v>0</v>
      </c>
      <c r="I173" s="145" t="e">
        <f t="shared" si="10"/>
        <v>#DIV/0!</v>
      </c>
      <c r="J173" s="145" t="e">
        <f t="shared" si="11"/>
        <v>#DIV/0!</v>
      </c>
    </row>
    <row r="174" spans="1:10" ht="15" customHeight="1">
      <c r="A174" s="101"/>
      <c r="B174" s="101"/>
      <c r="C174" s="85">
        <v>3694</v>
      </c>
      <c r="D174" s="67" t="s">
        <v>1543</v>
      </c>
      <c r="E174" s="67">
        <f>'Rashodi po aktiv. i izv.fin.'!E184</f>
        <v>0</v>
      </c>
      <c r="F174" s="67">
        <f>'Rashodi po aktiv. i izv.fin.'!F184</f>
        <v>0</v>
      </c>
      <c r="G174" s="67">
        <f>'Rashodi po aktiv. i izv.fin.'!G184</f>
        <v>0</v>
      </c>
      <c r="H174" s="67">
        <f>'Rashodi po aktiv. i izv.fin.'!H184</f>
        <v>0</v>
      </c>
      <c r="I174" s="145" t="e">
        <f t="shared" si="10"/>
        <v>#DIV/0!</v>
      </c>
      <c r="J174" s="145" t="e">
        <f t="shared" si="11"/>
        <v>#DIV/0!</v>
      </c>
    </row>
    <row r="175" spans="1:10" ht="15" customHeight="1">
      <c r="A175" s="101"/>
      <c r="B175" s="101">
        <v>38</v>
      </c>
      <c r="C175" s="85"/>
      <c r="D175" s="102" t="s">
        <v>1350</v>
      </c>
      <c r="E175" s="102">
        <f>E176</f>
        <v>0</v>
      </c>
      <c r="F175" s="102">
        <f>F176</f>
        <v>0</v>
      </c>
      <c r="G175" s="102">
        <f>G176</f>
        <v>0</v>
      </c>
      <c r="H175" s="102">
        <f>H176</f>
        <v>11519.35</v>
      </c>
      <c r="I175" s="146" t="e">
        <f t="shared" si="10"/>
        <v>#DIV/0!</v>
      </c>
      <c r="J175" s="146" t="e">
        <f t="shared" si="11"/>
        <v>#DIV/0!</v>
      </c>
    </row>
    <row r="176" spans="1:10" ht="15" customHeight="1">
      <c r="A176" s="101"/>
      <c r="B176" s="101"/>
      <c r="C176" s="85">
        <v>3813</v>
      </c>
      <c r="D176" s="67" t="s">
        <v>1529</v>
      </c>
      <c r="E176" s="67">
        <f>'Rashodi po aktiv. i izv.fin.'!E186</f>
        <v>0</v>
      </c>
      <c r="F176" s="67">
        <f>'Rashodi po aktiv. i izv.fin.'!F186</f>
        <v>0</v>
      </c>
      <c r="G176" s="67">
        <f>'Rashodi po aktiv. i izv.fin.'!G186</f>
        <v>0</v>
      </c>
      <c r="H176" s="67">
        <f>'Rashodi po aktiv. i izv.fin.'!H186</f>
        <v>11519.35</v>
      </c>
      <c r="I176" s="145" t="e">
        <f t="shared" si="10"/>
        <v>#DIV/0!</v>
      </c>
      <c r="J176" s="145" t="e">
        <f t="shared" si="11"/>
        <v>#DIV/0!</v>
      </c>
    </row>
    <row r="177" spans="1:10" ht="15" customHeight="1">
      <c r="A177" s="101">
        <v>4</v>
      </c>
      <c r="B177" s="101"/>
      <c r="C177" s="85"/>
      <c r="D177" s="102" t="s">
        <v>1343</v>
      </c>
      <c r="E177" s="102">
        <f>E178+E180</f>
        <v>24926</v>
      </c>
      <c r="F177" s="102">
        <f>F178+F180</f>
        <v>33000</v>
      </c>
      <c r="G177" s="102">
        <f>G178+G180</f>
        <v>69000</v>
      </c>
      <c r="H177" s="102">
        <f>H178+H180</f>
        <v>71283.75</v>
      </c>
      <c r="I177" s="146">
        <f t="shared" si="10"/>
        <v>285.98150525555644</v>
      </c>
      <c r="J177" s="146">
        <f t="shared" si="11"/>
        <v>103.30978260869566</v>
      </c>
    </row>
    <row r="178" spans="1:10" ht="15" customHeight="1">
      <c r="A178" s="101"/>
      <c r="B178" s="101">
        <v>41</v>
      </c>
      <c r="C178" s="85"/>
      <c r="D178" s="102" t="s">
        <v>1353</v>
      </c>
      <c r="E178" s="102">
        <f>E179</f>
        <v>2388.5</v>
      </c>
      <c r="F178" s="102">
        <f>F179</f>
        <v>0</v>
      </c>
      <c r="G178" s="102">
        <f>G179</f>
        <v>0</v>
      </c>
      <c r="H178" s="102">
        <f>H179</f>
        <v>0</v>
      </c>
      <c r="I178" s="146">
        <f t="shared" si="10"/>
        <v>0</v>
      </c>
      <c r="J178" s="146" t="e">
        <f t="shared" si="11"/>
        <v>#DIV/0!</v>
      </c>
    </row>
    <row r="179" spans="1:10" ht="15" customHeight="1">
      <c r="A179" s="101"/>
      <c r="B179" s="101"/>
      <c r="C179" s="85">
        <v>4123</v>
      </c>
      <c r="D179" s="67" t="s">
        <v>1308</v>
      </c>
      <c r="E179" s="67">
        <f>'Rashodi po aktiv. i izv.fin.'!E189</f>
        <v>2388.5</v>
      </c>
      <c r="F179" s="67">
        <f>'Rashodi po aktiv. i izv.fin.'!F189</f>
        <v>0</v>
      </c>
      <c r="G179" s="67">
        <f>'Rashodi po aktiv. i izv.fin.'!G189</f>
        <v>0</v>
      </c>
      <c r="H179" s="67">
        <f>'Rashodi po aktiv. i izv.fin.'!H189</f>
        <v>0</v>
      </c>
      <c r="I179" s="145">
        <f t="shared" si="10"/>
        <v>0</v>
      </c>
      <c r="J179" s="145" t="e">
        <f t="shared" si="11"/>
        <v>#DIV/0!</v>
      </c>
    </row>
    <row r="180" spans="1:10" ht="15" customHeight="1">
      <c r="A180" s="101"/>
      <c r="B180" s="101">
        <v>42</v>
      </c>
      <c r="C180" s="85"/>
      <c r="D180" s="102" t="s">
        <v>1344</v>
      </c>
      <c r="E180" s="102">
        <f>E181+E182+E183+E184</f>
        <v>22537.5</v>
      </c>
      <c r="F180" s="102">
        <f>F181+F182+F183+F184</f>
        <v>33000</v>
      </c>
      <c r="G180" s="102">
        <f>G181+G182+G183+G184</f>
        <v>69000</v>
      </c>
      <c r="H180" s="102">
        <f>H181+H182+H183+H184</f>
        <v>71283.75</v>
      </c>
      <c r="I180" s="146">
        <f t="shared" si="10"/>
        <v>316.28951747088189</v>
      </c>
      <c r="J180" s="146">
        <f t="shared" si="11"/>
        <v>103.30978260869566</v>
      </c>
    </row>
    <row r="181" spans="1:10" ht="15" customHeight="1">
      <c r="A181" s="101"/>
      <c r="B181" s="101"/>
      <c r="C181" s="85">
        <v>4227</v>
      </c>
      <c r="D181" s="67" t="s">
        <v>1475</v>
      </c>
      <c r="E181" s="67">
        <f>'Rashodi po aktiv. i izv.fin.'!E193</f>
        <v>0</v>
      </c>
      <c r="F181" s="67">
        <f>'Rashodi po aktiv. i izv.fin.'!F193</f>
        <v>0</v>
      </c>
      <c r="G181" s="67">
        <f>'Rashodi po aktiv. i izv.fin.'!G193</f>
        <v>0</v>
      </c>
      <c r="H181" s="67">
        <f>'Rashodi po aktiv. i izv.fin.'!H193</f>
        <v>0</v>
      </c>
      <c r="I181" s="145" t="e">
        <f t="shared" si="10"/>
        <v>#DIV/0!</v>
      </c>
      <c r="J181" s="145" t="e">
        <f t="shared" si="11"/>
        <v>#DIV/0!</v>
      </c>
    </row>
    <row r="182" spans="1:10" ht="15" customHeight="1">
      <c r="A182" s="101"/>
      <c r="B182" s="101"/>
      <c r="C182" s="85">
        <v>4221</v>
      </c>
      <c r="D182" s="67" t="s">
        <v>1287</v>
      </c>
      <c r="E182" s="67">
        <f>'Rashodi po aktiv. i izv.fin.'!E191</f>
        <v>22537.5</v>
      </c>
      <c r="F182" s="67">
        <f>'Rashodi po aktiv. i izv.fin.'!F191</f>
        <v>3000</v>
      </c>
      <c r="G182" s="67">
        <f>'Rashodi po aktiv. i izv.fin.'!G191</f>
        <v>17900</v>
      </c>
      <c r="H182" s="67">
        <f>'Rashodi po aktiv. i izv.fin.'!H191</f>
        <v>13786.25</v>
      </c>
      <c r="I182" s="145">
        <f t="shared" si="10"/>
        <v>61.170271769273434</v>
      </c>
      <c r="J182" s="145">
        <f t="shared" si="11"/>
        <v>77.018156424581008</v>
      </c>
    </row>
    <row r="183" spans="1:10" ht="15" customHeight="1">
      <c r="A183" s="101"/>
      <c r="B183" s="101"/>
      <c r="C183" s="85">
        <v>4224</v>
      </c>
      <c r="D183" s="67" t="s">
        <v>1310</v>
      </c>
      <c r="E183" s="67">
        <f>'Rashodi po aktiv. i izv.fin.'!E192</f>
        <v>0</v>
      </c>
      <c r="F183" s="67">
        <f>'Rashodi po aktiv. i izv.fin.'!F192</f>
        <v>0</v>
      </c>
      <c r="G183" s="67">
        <f>'Rashodi po aktiv. i izv.fin.'!G192</f>
        <v>51100</v>
      </c>
      <c r="H183" s="67">
        <f>'Rashodi po aktiv. i izv.fin.'!H192</f>
        <v>57497.5</v>
      </c>
      <c r="I183" s="145" t="e">
        <f t="shared" si="10"/>
        <v>#DIV/0!</v>
      </c>
      <c r="J183" s="145">
        <f t="shared" si="11"/>
        <v>112.51956947162427</v>
      </c>
    </row>
    <row r="184" spans="1:10" ht="15" customHeight="1">
      <c r="A184" s="101"/>
      <c r="B184" s="101"/>
      <c r="C184" s="85">
        <v>4262</v>
      </c>
      <c r="D184" s="67" t="s">
        <v>1409</v>
      </c>
      <c r="E184" s="67">
        <f>'Rashodi po aktiv. i izv.fin.'!E194</f>
        <v>0</v>
      </c>
      <c r="F184" s="67">
        <f>'Rashodi po aktiv. i izv.fin.'!F194</f>
        <v>30000</v>
      </c>
      <c r="G184" s="67">
        <f>'Rashodi po aktiv. i izv.fin.'!G194</f>
        <v>0</v>
      </c>
      <c r="H184" s="67">
        <f>'Rashodi po aktiv. i izv.fin.'!H194</f>
        <v>0</v>
      </c>
      <c r="I184" s="145" t="e">
        <f t="shared" si="10"/>
        <v>#DIV/0!</v>
      </c>
      <c r="J184" s="145" t="e">
        <f t="shared" si="11"/>
        <v>#DIV/0!</v>
      </c>
    </row>
    <row r="185" spans="1:10" ht="15" customHeight="1">
      <c r="A185" s="258" t="s">
        <v>1466</v>
      </c>
      <c r="B185" s="263"/>
      <c r="C185" s="263"/>
      <c r="D185" s="264"/>
      <c r="E185" s="135">
        <f>E186+E208</f>
        <v>106086.5</v>
      </c>
      <c r="F185" s="135">
        <f>F186+F208</f>
        <v>7407</v>
      </c>
      <c r="G185" s="135">
        <f>G186+G208</f>
        <v>16262</v>
      </c>
      <c r="H185" s="135">
        <f>H186+H208</f>
        <v>5148.18</v>
      </c>
      <c r="I185" s="136">
        <f t="shared" si="10"/>
        <v>4.8528135059597597</v>
      </c>
      <c r="J185" s="136">
        <f t="shared" si="11"/>
        <v>31.657729676546552</v>
      </c>
    </row>
    <row r="186" spans="1:10" ht="15" customHeight="1">
      <c r="A186" s="101">
        <v>3</v>
      </c>
      <c r="B186" s="101"/>
      <c r="C186" s="85"/>
      <c r="D186" s="102" t="s">
        <v>1356</v>
      </c>
      <c r="E186" s="102">
        <f>E187+E191+E206</f>
        <v>106086.5</v>
      </c>
      <c r="F186" s="102">
        <f>F187+F191+F206</f>
        <v>7407</v>
      </c>
      <c r="G186" s="102">
        <f>G187+G191+G206</f>
        <v>16262</v>
      </c>
      <c r="H186" s="102">
        <f>H187+H191+H206</f>
        <v>5148.18</v>
      </c>
      <c r="I186" s="146">
        <f t="shared" si="10"/>
        <v>4.8528135059597597</v>
      </c>
      <c r="J186" s="146">
        <f t="shared" si="11"/>
        <v>31.657729676546552</v>
      </c>
    </row>
    <row r="187" spans="1:10" ht="15" customHeight="1">
      <c r="A187" s="101"/>
      <c r="B187" s="101">
        <v>31</v>
      </c>
      <c r="C187" s="85"/>
      <c r="D187" s="102" t="s">
        <v>1318</v>
      </c>
      <c r="E187" s="102">
        <f>SUM(E188:E190)</f>
        <v>92385.7</v>
      </c>
      <c r="F187" s="102">
        <f>SUM(F188:F190)</f>
        <v>6407</v>
      </c>
      <c r="G187" s="102">
        <f>SUM(G188:G190)</f>
        <v>15262</v>
      </c>
      <c r="H187" s="102">
        <f>SUM(H188:H190)</f>
        <v>4841.6000000000004</v>
      </c>
      <c r="I187" s="146">
        <f t="shared" si="10"/>
        <v>5.2406378909290074</v>
      </c>
      <c r="J187" s="146">
        <f t="shared" si="11"/>
        <v>31.723234176385795</v>
      </c>
    </row>
    <row r="188" spans="1:10" ht="15" customHeight="1">
      <c r="A188" s="101"/>
      <c r="B188" s="101"/>
      <c r="C188" s="85">
        <v>3111</v>
      </c>
      <c r="D188" s="67" t="s">
        <v>1395</v>
      </c>
      <c r="E188" s="67">
        <f>'Rashodi po aktiv. i izv.fin.'!E198</f>
        <v>79043.44</v>
      </c>
      <c r="F188" s="67">
        <f>'Rashodi po aktiv. i izv.fin.'!F198</f>
        <v>5500</v>
      </c>
      <c r="G188" s="67">
        <f>'Rashodi po aktiv. i izv.fin.'!G198</f>
        <v>13100</v>
      </c>
      <c r="H188" s="67">
        <f>'Rashodi po aktiv. i izv.fin.'!H198</f>
        <v>4155.8500000000004</v>
      </c>
      <c r="I188" s="145">
        <f t="shared" si="10"/>
        <v>5.2576785625726821</v>
      </c>
      <c r="J188" s="145">
        <f t="shared" si="11"/>
        <v>31.724045801526717</v>
      </c>
    </row>
    <row r="189" spans="1:10" ht="15" customHeight="1">
      <c r="A189" s="101"/>
      <c r="B189" s="101"/>
      <c r="C189" s="85">
        <v>3121</v>
      </c>
      <c r="D189" s="67" t="s">
        <v>1293</v>
      </c>
      <c r="E189" s="67">
        <f>'Rashodi po aktiv. i izv.fin.'!E199</f>
        <v>300</v>
      </c>
      <c r="F189" s="67">
        <f>'Rashodi po aktiv. i izv.fin.'!F199</f>
        <v>0</v>
      </c>
      <c r="G189" s="67">
        <f>'Rashodi po aktiv. i izv.fin.'!G199</f>
        <v>0</v>
      </c>
      <c r="H189" s="67">
        <f>'Rashodi po aktiv. i izv.fin.'!H199</f>
        <v>0</v>
      </c>
      <c r="I189" s="145">
        <f t="shared" si="10"/>
        <v>0</v>
      </c>
      <c r="J189" s="145" t="e">
        <f t="shared" si="11"/>
        <v>#DIV/0!</v>
      </c>
    </row>
    <row r="190" spans="1:10" ht="15" customHeight="1">
      <c r="A190" s="101"/>
      <c r="B190" s="101"/>
      <c r="C190" s="85">
        <v>3132</v>
      </c>
      <c r="D190" s="67" t="s">
        <v>1354</v>
      </c>
      <c r="E190" s="67">
        <f>'Rashodi po aktiv. i izv.fin.'!E200</f>
        <v>13042.26</v>
      </c>
      <c r="F190" s="67">
        <f>'Rashodi po aktiv. i izv.fin.'!F200</f>
        <v>907</v>
      </c>
      <c r="G190" s="67">
        <f>'Rashodi po aktiv. i izv.fin.'!G200</f>
        <v>2162</v>
      </c>
      <c r="H190" s="67">
        <f>'Rashodi po aktiv. i izv.fin.'!H200</f>
        <v>685.75</v>
      </c>
      <c r="I190" s="145">
        <f t="shared" si="10"/>
        <v>5.257907755251007</v>
      </c>
      <c r="J190" s="145">
        <f t="shared" si="11"/>
        <v>31.71831637372803</v>
      </c>
    </row>
    <row r="191" spans="1:10" ht="15" customHeight="1">
      <c r="A191" s="101"/>
      <c r="B191" s="101">
        <v>32</v>
      </c>
      <c r="C191" s="85"/>
      <c r="D191" s="102" t="s">
        <v>1321</v>
      </c>
      <c r="E191" s="102">
        <f>SUM(E192:E205)</f>
        <v>13700.8</v>
      </c>
      <c r="F191" s="102">
        <f>SUM(F192:F205)</f>
        <v>1000</v>
      </c>
      <c r="G191" s="102">
        <f>SUM(G192:G205)</f>
        <v>1000</v>
      </c>
      <c r="H191" s="102">
        <f>SUM(H192:H205)</f>
        <v>306.58</v>
      </c>
      <c r="I191" s="146">
        <f t="shared" si="10"/>
        <v>2.2376795515590331</v>
      </c>
      <c r="J191" s="146">
        <f t="shared" si="11"/>
        <v>30.657999999999998</v>
      </c>
    </row>
    <row r="192" spans="1:10" ht="15" customHeight="1">
      <c r="A192" s="101"/>
      <c r="B192" s="101"/>
      <c r="C192" s="85">
        <v>3211</v>
      </c>
      <c r="D192" s="67" t="s">
        <v>1264</v>
      </c>
      <c r="E192" s="67">
        <f>'Rashodi po aktiv. i izv.fin.'!E202</f>
        <v>9195.73</v>
      </c>
      <c r="F192" s="67">
        <f>'Rashodi po aktiv. i izv.fin.'!F202</f>
        <v>1000</v>
      </c>
      <c r="G192" s="67">
        <f>'Rashodi po aktiv. i izv.fin.'!G202</f>
        <v>1000</v>
      </c>
      <c r="H192" s="67">
        <f>'Rashodi po aktiv. i izv.fin.'!H202</f>
        <v>0</v>
      </c>
      <c r="I192" s="145">
        <f t="shared" si="10"/>
        <v>0</v>
      </c>
      <c r="J192" s="145">
        <f t="shared" si="11"/>
        <v>0</v>
      </c>
    </row>
    <row r="193" spans="1:10" ht="15" customHeight="1">
      <c r="A193" s="101"/>
      <c r="B193" s="101"/>
      <c r="C193" s="85">
        <v>3212</v>
      </c>
      <c r="D193" s="67" t="s">
        <v>1265</v>
      </c>
      <c r="E193" s="67">
        <f>'Rashodi po aktiv. i izv.fin.'!E203</f>
        <v>0</v>
      </c>
      <c r="F193" s="67">
        <f>'Rashodi po aktiv. i izv.fin.'!F203</f>
        <v>0</v>
      </c>
      <c r="G193" s="67">
        <f>'Rashodi po aktiv. i izv.fin.'!G203</f>
        <v>0</v>
      </c>
      <c r="H193" s="67">
        <f>'Rashodi po aktiv. i izv.fin.'!H203</f>
        <v>0</v>
      </c>
      <c r="I193" s="145" t="e">
        <f t="shared" si="10"/>
        <v>#DIV/0!</v>
      </c>
      <c r="J193" s="145" t="e">
        <f t="shared" si="11"/>
        <v>#DIV/0!</v>
      </c>
    </row>
    <row r="194" spans="1:10" ht="15" customHeight="1">
      <c r="A194" s="101"/>
      <c r="B194" s="101"/>
      <c r="C194" s="85">
        <v>3213</v>
      </c>
      <c r="D194" s="67" t="s">
        <v>1266</v>
      </c>
      <c r="E194" s="67">
        <f>'Rashodi po aktiv. i izv.fin.'!E204</f>
        <v>320</v>
      </c>
      <c r="F194" s="67">
        <f>'Rashodi po aktiv. i izv.fin.'!F204</f>
        <v>0</v>
      </c>
      <c r="G194" s="67">
        <f>'Rashodi po aktiv. i izv.fin.'!G204</f>
        <v>0</v>
      </c>
      <c r="H194" s="67">
        <f>'Rashodi po aktiv. i izv.fin.'!H204</f>
        <v>0</v>
      </c>
      <c r="I194" s="145">
        <f t="shared" si="10"/>
        <v>0</v>
      </c>
      <c r="J194" s="145" t="e">
        <f t="shared" si="11"/>
        <v>#DIV/0!</v>
      </c>
    </row>
    <row r="195" spans="1:10" ht="15" customHeight="1">
      <c r="A195" s="101"/>
      <c r="B195" s="101"/>
      <c r="C195" s="85">
        <v>3221</v>
      </c>
      <c r="D195" s="67" t="s">
        <v>1267</v>
      </c>
      <c r="E195" s="67">
        <f>'Rashodi po aktiv. i izv.fin.'!E205</f>
        <v>0</v>
      </c>
      <c r="F195" s="67">
        <f>'Rashodi po aktiv. i izv.fin.'!F205</f>
        <v>0</v>
      </c>
      <c r="G195" s="67">
        <f>'Rashodi po aktiv. i izv.fin.'!G205</f>
        <v>0</v>
      </c>
      <c r="H195" s="67">
        <f>'Rashodi po aktiv. i izv.fin.'!H205</f>
        <v>0</v>
      </c>
      <c r="I195" s="145" t="e">
        <f t="shared" si="10"/>
        <v>#DIV/0!</v>
      </c>
      <c r="J195" s="145" t="e">
        <f t="shared" si="11"/>
        <v>#DIV/0!</v>
      </c>
    </row>
    <row r="196" spans="1:10" ht="15" customHeight="1">
      <c r="A196" s="101"/>
      <c r="B196" s="101"/>
      <c r="C196" s="85">
        <v>3224</v>
      </c>
      <c r="D196" s="67" t="s">
        <v>1501</v>
      </c>
      <c r="E196" s="67">
        <f>'Rashodi po aktiv. i izv.fin.'!E206</f>
        <v>0</v>
      </c>
      <c r="F196" s="67">
        <f>'Rashodi po aktiv. i izv.fin.'!F206</f>
        <v>0</v>
      </c>
      <c r="G196" s="67">
        <f>'Rashodi po aktiv. i izv.fin.'!G206</f>
        <v>0</v>
      </c>
      <c r="H196" s="67">
        <f>'Rashodi po aktiv. i izv.fin.'!H206</f>
        <v>0</v>
      </c>
      <c r="I196" s="145" t="e">
        <f t="shared" si="10"/>
        <v>#DIV/0!</v>
      </c>
      <c r="J196" s="145" t="e">
        <f t="shared" si="11"/>
        <v>#DIV/0!</v>
      </c>
    </row>
    <row r="197" spans="1:10" ht="15" customHeight="1">
      <c r="A197" s="101"/>
      <c r="B197" s="101"/>
      <c r="C197" s="85">
        <v>3231</v>
      </c>
      <c r="D197" s="67" t="s">
        <v>1272</v>
      </c>
      <c r="E197" s="67">
        <f>'Rashodi po aktiv. i izv.fin.'!E207</f>
        <v>0</v>
      </c>
      <c r="F197" s="67">
        <f>'Rashodi po aktiv. i izv.fin.'!F207</f>
        <v>0</v>
      </c>
      <c r="G197" s="67">
        <f>'Rashodi po aktiv. i izv.fin.'!G207</f>
        <v>0</v>
      </c>
      <c r="H197" s="67">
        <f>'Rashodi po aktiv. i izv.fin.'!H207</f>
        <v>0</v>
      </c>
      <c r="I197" s="145" t="e">
        <f t="shared" si="10"/>
        <v>#DIV/0!</v>
      </c>
      <c r="J197" s="145" t="e">
        <f t="shared" si="11"/>
        <v>#DIV/0!</v>
      </c>
    </row>
    <row r="198" spans="1:10" ht="15" customHeight="1">
      <c r="A198" s="101"/>
      <c r="B198" s="101"/>
      <c r="C198" s="85">
        <v>3233</v>
      </c>
      <c r="D198" s="67" t="s">
        <v>1274</v>
      </c>
      <c r="E198" s="67">
        <f>'Rashodi po aktiv. i izv.fin.'!E208</f>
        <v>0</v>
      </c>
      <c r="F198" s="67">
        <f>'Rashodi po aktiv. i izv.fin.'!F208</f>
        <v>0</v>
      </c>
      <c r="G198" s="67">
        <f>'Rashodi po aktiv. i izv.fin.'!G208</f>
        <v>0</v>
      </c>
      <c r="H198" s="67">
        <f>'Rashodi po aktiv. i izv.fin.'!H208</f>
        <v>0</v>
      </c>
      <c r="I198" s="145" t="e">
        <f t="shared" si="10"/>
        <v>#DIV/0!</v>
      </c>
      <c r="J198" s="145" t="e">
        <f t="shared" si="11"/>
        <v>#DIV/0!</v>
      </c>
    </row>
    <row r="199" spans="1:10" ht="15" customHeight="1">
      <c r="A199" s="101"/>
      <c r="B199" s="101"/>
      <c r="C199" s="85">
        <v>3235</v>
      </c>
      <c r="D199" s="67" t="s">
        <v>1276</v>
      </c>
      <c r="E199" s="67">
        <f>'Rashodi po aktiv. i izv.fin.'!E209</f>
        <v>0</v>
      </c>
      <c r="F199" s="67">
        <f>F200+F203+F206</f>
        <v>0</v>
      </c>
      <c r="G199" s="67">
        <f>'Rashodi po aktiv. i izv.fin.'!G209</f>
        <v>0</v>
      </c>
      <c r="H199" s="67">
        <f>'Rashodi po aktiv. i izv.fin.'!H209</f>
        <v>0</v>
      </c>
      <c r="I199" s="145" t="e">
        <f t="shared" si="10"/>
        <v>#DIV/0!</v>
      </c>
      <c r="J199" s="145" t="e">
        <f t="shared" si="11"/>
        <v>#DIV/0!</v>
      </c>
    </row>
    <row r="200" spans="1:10" ht="15" customHeight="1">
      <c r="A200" s="101"/>
      <c r="B200" s="101"/>
      <c r="C200" s="85">
        <v>3237</v>
      </c>
      <c r="D200" s="67" t="s">
        <v>1278</v>
      </c>
      <c r="E200" s="67">
        <f>'Rashodi po aktiv. i izv.fin.'!E210</f>
        <v>2226.6999999999998</v>
      </c>
      <c r="F200" s="67">
        <f>'Rashodi po aktiv. i izv.fin.'!F210</f>
        <v>0</v>
      </c>
      <c r="G200" s="67">
        <f>'Rashodi po aktiv. i izv.fin.'!G210</f>
        <v>0</v>
      </c>
      <c r="H200" s="67">
        <f>'Rashodi po aktiv. i izv.fin.'!H210</f>
        <v>0</v>
      </c>
      <c r="I200" s="145">
        <f t="shared" si="10"/>
        <v>0</v>
      </c>
      <c r="J200" s="145" t="e">
        <f t="shared" si="11"/>
        <v>#DIV/0!</v>
      </c>
    </row>
    <row r="201" spans="1:10" ht="14.25" customHeight="1">
      <c r="A201" s="101"/>
      <c r="B201" s="101"/>
      <c r="C201" s="85">
        <v>3238</v>
      </c>
      <c r="D201" s="67" t="s">
        <v>1279</v>
      </c>
      <c r="E201" s="67">
        <f>'Rashodi po aktiv. i izv.fin.'!E211</f>
        <v>1330</v>
      </c>
      <c r="F201" s="67">
        <f>'Rashodi po aktiv. i izv.fin.'!F211</f>
        <v>0</v>
      </c>
      <c r="G201" s="67">
        <f>'Rashodi po aktiv. i izv.fin.'!G211</f>
        <v>0</v>
      </c>
      <c r="H201" s="67">
        <f>'Rashodi po aktiv. i izv.fin.'!H211</f>
        <v>0</v>
      </c>
      <c r="I201" s="145">
        <f t="shared" si="10"/>
        <v>0</v>
      </c>
      <c r="J201" s="145" t="e">
        <f t="shared" si="11"/>
        <v>#DIV/0!</v>
      </c>
    </row>
    <row r="202" spans="1:10" ht="15" customHeight="1">
      <c r="A202" s="101"/>
      <c r="B202" s="101"/>
      <c r="C202" s="85">
        <v>3239</v>
      </c>
      <c r="D202" s="67" t="s">
        <v>1280</v>
      </c>
      <c r="E202" s="67">
        <f>'Rashodi po aktiv. i izv.fin.'!E212</f>
        <v>0</v>
      </c>
      <c r="F202" s="67">
        <f>'Rashodi po aktiv. i izv.fin.'!F212</f>
        <v>0</v>
      </c>
      <c r="G202" s="67">
        <f>'Rashodi po aktiv. i izv.fin.'!G212</f>
        <v>0</v>
      </c>
      <c r="H202" s="67">
        <f>'Rashodi po aktiv. i izv.fin.'!H212</f>
        <v>0</v>
      </c>
      <c r="I202" s="145" t="e">
        <f t="shared" si="10"/>
        <v>#DIV/0!</v>
      </c>
      <c r="J202" s="145" t="e">
        <f t="shared" ref="J202:J265" si="12">H202/G202*100</f>
        <v>#DIV/0!</v>
      </c>
    </row>
    <row r="203" spans="1:10" ht="15" customHeight="1">
      <c r="A203" s="101"/>
      <c r="B203" s="101"/>
      <c r="C203" s="85">
        <v>3293</v>
      </c>
      <c r="D203" s="67" t="s">
        <v>1297</v>
      </c>
      <c r="E203" s="67">
        <f>'Rashodi po aktiv. i izv.fin.'!E213</f>
        <v>457.46</v>
      </c>
      <c r="F203" s="67">
        <f>'Rashodi po aktiv. i izv.fin.'!F213</f>
        <v>0</v>
      </c>
      <c r="G203" s="67">
        <f>'Rashodi po aktiv. i izv.fin.'!G213</f>
        <v>0</v>
      </c>
      <c r="H203" s="67">
        <f>'Rashodi po aktiv. i izv.fin.'!H213</f>
        <v>0</v>
      </c>
      <c r="I203" s="145">
        <f t="shared" si="10"/>
        <v>0</v>
      </c>
      <c r="J203" s="145" t="e">
        <f t="shared" si="12"/>
        <v>#DIV/0!</v>
      </c>
    </row>
    <row r="204" spans="1:10" ht="15" customHeight="1">
      <c r="A204" s="101"/>
      <c r="B204" s="101"/>
      <c r="C204" s="85">
        <v>3295</v>
      </c>
      <c r="D204" s="67" t="s">
        <v>1284</v>
      </c>
      <c r="E204" s="67">
        <f>'Rashodi po aktiv. i izv.fin.'!E214</f>
        <v>0</v>
      </c>
      <c r="F204" s="67">
        <f>'Rashodi po aktiv. i izv.fin.'!F214</f>
        <v>0</v>
      </c>
      <c r="G204" s="67">
        <f>'Rashodi po aktiv. i izv.fin.'!G214</f>
        <v>0</v>
      </c>
      <c r="H204" s="67">
        <f>'Rashodi po aktiv. i izv.fin.'!H214</f>
        <v>0</v>
      </c>
      <c r="I204" s="145" t="e">
        <f t="shared" ref="I204:I268" si="13">H204/E204*100</f>
        <v>#DIV/0!</v>
      </c>
      <c r="J204" s="145" t="e">
        <f t="shared" si="12"/>
        <v>#DIV/0!</v>
      </c>
    </row>
    <row r="205" spans="1:10" ht="15" customHeight="1">
      <c r="A205" s="101"/>
      <c r="B205" s="101"/>
      <c r="C205" s="85">
        <v>3299</v>
      </c>
      <c r="D205" s="67" t="s">
        <v>1285</v>
      </c>
      <c r="E205" s="67">
        <f>'Rashodi po aktiv. i izv.fin.'!E215</f>
        <v>170.91</v>
      </c>
      <c r="F205" s="67">
        <f>'Rashodi po aktiv. i izv.fin.'!F215</f>
        <v>0</v>
      </c>
      <c r="G205" s="67">
        <f>'Rashodi po aktiv. i izv.fin.'!G215</f>
        <v>0</v>
      </c>
      <c r="H205" s="67">
        <f>'Rashodi po aktiv. i izv.fin.'!H215</f>
        <v>306.58</v>
      </c>
      <c r="I205" s="145">
        <f t="shared" si="13"/>
        <v>179.38096073957053</v>
      </c>
      <c r="J205" s="145" t="e">
        <f t="shared" si="12"/>
        <v>#DIV/0!</v>
      </c>
    </row>
    <row r="206" spans="1:10" ht="15" customHeight="1">
      <c r="A206" s="101"/>
      <c r="B206" s="101">
        <v>34</v>
      </c>
      <c r="C206" s="85"/>
      <c r="D206" s="102" t="s">
        <v>1341</v>
      </c>
      <c r="E206" s="102">
        <f>E207</f>
        <v>0</v>
      </c>
      <c r="F206" s="102">
        <f>F207</f>
        <v>0</v>
      </c>
      <c r="G206" s="102">
        <f>G207</f>
        <v>0</v>
      </c>
      <c r="H206" s="102">
        <f>H207</f>
        <v>0</v>
      </c>
      <c r="I206" s="146" t="e">
        <f t="shared" si="13"/>
        <v>#DIV/0!</v>
      </c>
      <c r="J206" s="146" t="e">
        <f t="shared" si="12"/>
        <v>#DIV/0!</v>
      </c>
    </row>
    <row r="207" spans="1:10" ht="17.25" customHeight="1">
      <c r="A207" s="101"/>
      <c r="B207" s="101"/>
      <c r="C207" s="85">
        <v>3432</v>
      </c>
      <c r="D207" s="141" t="s">
        <v>1298</v>
      </c>
      <c r="E207" s="67">
        <f>'Rashodi po aktiv. i izv.fin.'!E217</f>
        <v>0</v>
      </c>
      <c r="F207" s="67">
        <f>'Rashodi po aktiv. i izv.fin.'!F217</f>
        <v>0</v>
      </c>
      <c r="G207" s="67">
        <f>'Rashodi po aktiv. i izv.fin.'!G217</f>
        <v>0</v>
      </c>
      <c r="H207" s="67">
        <f>'Rashodi po aktiv. i izv.fin.'!H217</f>
        <v>0</v>
      </c>
      <c r="I207" s="145" t="e">
        <f t="shared" si="13"/>
        <v>#DIV/0!</v>
      </c>
      <c r="J207" s="145" t="e">
        <f t="shared" si="12"/>
        <v>#DIV/0!</v>
      </c>
    </row>
    <row r="208" spans="1:10" ht="17.25" customHeight="1">
      <c r="A208" s="101">
        <v>4</v>
      </c>
      <c r="B208" s="101"/>
      <c r="C208" s="85"/>
      <c r="D208" s="102" t="s">
        <v>1343</v>
      </c>
      <c r="E208" s="102">
        <f>E209+E211</f>
        <v>0</v>
      </c>
      <c r="F208" s="102">
        <f>F209+F211</f>
        <v>0</v>
      </c>
      <c r="G208" s="102">
        <f>G209+G211</f>
        <v>0</v>
      </c>
      <c r="H208" s="102">
        <f>H209+H211</f>
        <v>0</v>
      </c>
      <c r="I208" s="146" t="e">
        <f t="shared" si="13"/>
        <v>#DIV/0!</v>
      </c>
      <c r="J208" s="146" t="e">
        <f t="shared" si="12"/>
        <v>#DIV/0!</v>
      </c>
    </row>
    <row r="209" spans="1:10" ht="17.25" customHeight="1">
      <c r="A209" s="101"/>
      <c r="B209" s="101">
        <v>41</v>
      </c>
      <c r="C209" s="85"/>
      <c r="D209" s="102" t="s">
        <v>1353</v>
      </c>
      <c r="E209" s="102">
        <f>E210</f>
        <v>0</v>
      </c>
      <c r="F209" s="102">
        <f>F210</f>
        <v>0</v>
      </c>
      <c r="G209" s="102">
        <f>G210</f>
        <v>0</v>
      </c>
      <c r="H209" s="102">
        <f>H210</f>
        <v>0</v>
      </c>
      <c r="I209" s="146" t="e">
        <f t="shared" si="13"/>
        <v>#DIV/0!</v>
      </c>
      <c r="J209" s="146" t="e">
        <f t="shared" si="12"/>
        <v>#DIV/0!</v>
      </c>
    </row>
    <row r="210" spans="1:10" ht="15" customHeight="1">
      <c r="A210" s="101"/>
      <c r="B210" s="101"/>
      <c r="C210" s="85">
        <v>4123</v>
      </c>
      <c r="D210" s="141" t="s">
        <v>1308</v>
      </c>
      <c r="E210" s="67">
        <f>'Rashodi po aktiv. i izv.fin.'!E220</f>
        <v>0</v>
      </c>
      <c r="F210" s="67">
        <f>'Rashodi po aktiv. i izv.fin.'!F220</f>
        <v>0</v>
      </c>
      <c r="G210" s="67">
        <f>'Rashodi po aktiv. i izv.fin.'!G220</f>
        <v>0</v>
      </c>
      <c r="H210" s="67">
        <f>'Rashodi po aktiv. i izv.fin.'!H220</f>
        <v>0</v>
      </c>
      <c r="I210" s="145" t="e">
        <f t="shared" si="13"/>
        <v>#DIV/0!</v>
      </c>
      <c r="J210" s="145" t="e">
        <f t="shared" si="12"/>
        <v>#DIV/0!</v>
      </c>
    </row>
    <row r="211" spans="1:10" ht="15" customHeight="1">
      <c r="A211" s="101"/>
      <c r="B211" s="101">
        <v>42</v>
      </c>
      <c r="C211" s="85"/>
      <c r="D211" s="102" t="s">
        <v>1344</v>
      </c>
      <c r="E211" s="102">
        <f>SUM(E212:E214)</f>
        <v>0</v>
      </c>
      <c r="F211" s="102">
        <f>SUM(F212:F214)</f>
        <v>0</v>
      </c>
      <c r="G211" s="102">
        <f>SUM(G212:G214)</f>
        <v>0</v>
      </c>
      <c r="H211" s="102">
        <f>SUM(H212:H214)</f>
        <v>0</v>
      </c>
      <c r="I211" s="146" t="e">
        <f t="shared" si="13"/>
        <v>#DIV/0!</v>
      </c>
      <c r="J211" s="146" t="e">
        <f t="shared" si="12"/>
        <v>#DIV/0!</v>
      </c>
    </row>
    <row r="212" spans="1:10" ht="15" customHeight="1">
      <c r="A212" s="101"/>
      <c r="B212" s="101"/>
      <c r="C212" s="85">
        <v>4221</v>
      </c>
      <c r="D212" s="67" t="s">
        <v>1287</v>
      </c>
      <c r="E212" s="67">
        <f>'Rashodi po aktiv. i izv.fin.'!E222</f>
        <v>0</v>
      </c>
      <c r="F212" s="67">
        <f>'Rashodi po aktiv. i izv.fin.'!F222</f>
        <v>0</v>
      </c>
      <c r="G212" s="67">
        <f>'Rashodi po aktiv. i izv.fin.'!G222</f>
        <v>0</v>
      </c>
      <c r="H212" s="67">
        <f>'Rashodi po aktiv. i izv.fin.'!H222</f>
        <v>0</v>
      </c>
      <c r="I212" s="145" t="e">
        <f t="shared" si="13"/>
        <v>#DIV/0!</v>
      </c>
      <c r="J212" s="145" t="e">
        <f t="shared" si="12"/>
        <v>#DIV/0!</v>
      </c>
    </row>
    <row r="213" spans="1:10" ht="15" customHeight="1">
      <c r="A213" s="101"/>
      <c r="B213" s="101"/>
      <c r="C213" s="85">
        <v>4227</v>
      </c>
      <c r="D213" s="67" t="s">
        <v>1490</v>
      </c>
      <c r="E213" s="67">
        <f>'Rashodi po aktiv. i izv.fin.'!E223</f>
        <v>0</v>
      </c>
      <c r="F213" s="67">
        <f>'Rashodi po aktiv. i izv.fin.'!F223</f>
        <v>0</v>
      </c>
      <c r="G213" s="67">
        <f>'Rashodi po aktiv. i izv.fin.'!G223</f>
        <v>0</v>
      </c>
      <c r="H213" s="67">
        <f>'Rashodi po aktiv. i izv.fin.'!H223</f>
        <v>0</v>
      </c>
      <c r="I213" s="145" t="e">
        <f t="shared" si="13"/>
        <v>#DIV/0!</v>
      </c>
      <c r="J213" s="145" t="e">
        <f t="shared" si="12"/>
        <v>#DIV/0!</v>
      </c>
    </row>
    <row r="214" spans="1:10" ht="15" customHeight="1">
      <c r="A214" s="101"/>
      <c r="B214" s="101"/>
      <c r="C214" s="85">
        <v>4262</v>
      </c>
      <c r="D214" s="67" t="s">
        <v>1493</v>
      </c>
      <c r="E214" s="67">
        <f>'Rashodi po aktiv. i izv.fin.'!E224</f>
        <v>0</v>
      </c>
      <c r="F214" s="67">
        <f>'Rashodi po aktiv. i izv.fin.'!F224</f>
        <v>0</v>
      </c>
      <c r="G214" s="67">
        <f>'Rashodi po aktiv. i izv.fin.'!G224</f>
        <v>0</v>
      </c>
      <c r="H214" s="67">
        <f>'Rashodi po aktiv. i izv.fin.'!H224</f>
        <v>0</v>
      </c>
      <c r="I214" s="145" t="e">
        <f t="shared" si="13"/>
        <v>#DIV/0!</v>
      </c>
      <c r="J214" s="145" t="e">
        <f t="shared" si="12"/>
        <v>#DIV/0!</v>
      </c>
    </row>
    <row r="215" spans="1:10" ht="15" customHeight="1">
      <c r="A215" s="258" t="s">
        <v>522</v>
      </c>
      <c r="B215" s="261"/>
      <c r="C215" s="261"/>
      <c r="D215" s="262"/>
      <c r="E215" s="135">
        <f>E216+E239</f>
        <v>12588.1</v>
      </c>
      <c r="F215" s="135">
        <f>F216+F239</f>
        <v>57214</v>
      </c>
      <c r="G215" s="135">
        <f>G216+G239</f>
        <v>43700</v>
      </c>
      <c r="H215" s="135">
        <f>H216+H239</f>
        <v>24116.31</v>
      </c>
      <c r="I215" s="136">
        <f t="shared" si="13"/>
        <v>191.5802225911774</v>
      </c>
      <c r="J215" s="136">
        <f t="shared" si="12"/>
        <v>55.186064073226547</v>
      </c>
    </row>
    <row r="216" spans="1:10" ht="15" customHeight="1">
      <c r="A216" s="101">
        <v>3</v>
      </c>
      <c r="B216" s="101"/>
      <c r="C216" s="85"/>
      <c r="D216" s="102" t="s">
        <v>1356</v>
      </c>
      <c r="E216" s="102">
        <f>E217+E221</f>
        <v>12588.1</v>
      </c>
      <c r="F216" s="102">
        <f>F217+F221</f>
        <v>52214</v>
      </c>
      <c r="G216" s="102">
        <f>G217+G221</f>
        <v>38700</v>
      </c>
      <c r="H216" s="102">
        <f>H217+H221</f>
        <v>24116.31</v>
      </c>
      <c r="I216" s="146">
        <f t="shared" si="13"/>
        <v>191.5802225911774</v>
      </c>
      <c r="J216" s="146">
        <f t="shared" si="12"/>
        <v>62.31604651162791</v>
      </c>
    </row>
    <row r="217" spans="1:10" ht="15" customHeight="1">
      <c r="A217" s="101"/>
      <c r="B217" s="101">
        <v>31</v>
      </c>
      <c r="C217" s="85"/>
      <c r="D217" s="102" t="s">
        <v>1318</v>
      </c>
      <c r="E217" s="102">
        <f>SUM(E218:E220)</f>
        <v>12412.02</v>
      </c>
      <c r="F217" s="102">
        <f>SUM(F218:F220)</f>
        <v>48464</v>
      </c>
      <c r="G217" s="102">
        <f>SUM(G218:G220)</f>
        <v>34950</v>
      </c>
      <c r="H217" s="102">
        <f>SUM(H218:H220)</f>
        <v>24016.190000000002</v>
      </c>
      <c r="I217" s="146">
        <f t="shared" si="13"/>
        <v>193.49138979795393</v>
      </c>
      <c r="J217" s="146">
        <f t="shared" si="12"/>
        <v>68.715851216022898</v>
      </c>
    </row>
    <row r="218" spans="1:10" ht="15" customHeight="1">
      <c r="A218" s="101"/>
      <c r="B218" s="101"/>
      <c r="C218" s="85">
        <v>3111</v>
      </c>
      <c r="D218" s="67" t="s">
        <v>1395</v>
      </c>
      <c r="E218" s="67">
        <f>'Rashodi po aktiv. i izv.fin.'!E228</f>
        <v>10654.1</v>
      </c>
      <c r="F218" s="67">
        <f>'Rashodi po aktiv. i izv.fin.'!F228</f>
        <v>41600</v>
      </c>
      <c r="G218" s="67">
        <f>'Rashodi po aktiv. i izv.fin.'!G228</f>
        <v>30000</v>
      </c>
      <c r="H218" s="67">
        <f>'Rashodi po aktiv. i izv.fin.'!H228</f>
        <v>20013.900000000001</v>
      </c>
      <c r="I218" s="145">
        <f t="shared" si="13"/>
        <v>187.85162519593396</v>
      </c>
      <c r="J218" s="145">
        <f t="shared" si="12"/>
        <v>66.712999999999994</v>
      </c>
    </row>
    <row r="219" spans="1:10" ht="15" customHeight="1">
      <c r="A219" s="101"/>
      <c r="B219" s="101"/>
      <c r="C219" s="85">
        <v>3121</v>
      </c>
      <c r="D219" s="67" t="s">
        <v>1293</v>
      </c>
      <c r="E219" s="67">
        <f>'Rashodi po aktiv. i izv.fin.'!E229</f>
        <v>0</v>
      </c>
      <c r="F219" s="67">
        <f>'Rashodi po aktiv. i izv.fin.'!F229</f>
        <v>0</v>
      </c>
      <c r="G219" s="67">
        <f>'Rashodi po aktiv. i izv.fin.'!G229</f>
        <v>0</v>
      </c>
      <c r="H219" s="67">
        <f>'Rashodi po aktiv. i izv.fin.'!H229</f>
        <v>700</v>
      </c>
      <c r="I219" s="145" t="e">
        <f t="shared" si="13"/>
        <v>#DIV/0!</v>
      </c>
      <c r="J219" s="145" t="e">
        <f t="shared" si="12"/>
        <v>#DIV/0!</v>
      </c>
    </row>
    <row r="220" spans="1:10" ht="15" customHeight="1">
      <c r="A220" s="101"/>
      <c r="B220" s="101"/>
      <c r="C220" s="85">
        <v>3132</v>
      </c>
      <c r="D220" s="67" t="s">
        <v>1476</v>
      </c>
      <c r="E220" s="67">
        <f>'Rashodi po aktiv. i izv.fin.'!E230</f>
        <v>1757.92</v>
      </c>
      <c r="F220" s="67">
        <f>'Rashodi po aktiv. i izv.fin.'!F230</f>
        <v>6864</v>
      </c>
      <c r="G220" s="67">
        <f>'Rashodi po aktiv. i izv.fin.'!G230</f>
        <v>4950</v>
      </c>
      <c r="H220" s="67">
        <f>'Rashodi po aktiv. i izv.fin.'!H230</f>
        <v>3302.29</v>
      </c>
      <c r="I220" s="145">
        <f t="shared" si="13"/>
        <v>187.8521206880859</v>
      </c>
      <c r="J220" s="145">
        <f t="shared" si="12"/>
        <v>66.712929292929289</v>
      </c>
    </row>
    <row r="221" spans="1:10" ht="15" customHeight="1">
      <c r="A221" s="101"/>
      <c r="B221" s="101">
        <v>32</v>
      </c>
      <c r="C221" s="85"/>
      <c r="D221" s="102" t="s">
        <v>1321</v>
      </c>
      <c r="E221" s="102">
        <f>SUM(E222:E238)</f>
        <v>176.08</v>
      </c>
      <c r="F221" s="102">
        <f>SUM(F222:F238)</f>
        <v>3750</v>
      </c>
      <c r="G221" s="102">
        <f>SUM(G222:G238)</f>
        <v>3750</v>
      </c>
      <c r="H221" s="102">
        <f>SUM(H222:H238)</f>
        <v>100.12</v>
      </c>
      <c r="I221" s="146">
        <f t="shared" si="13"/>
        <v>56.860517946388001</v>
      </c>
      <c r="J221" s="146">
        <f t="shared" si="12"/>
        <v>2.6698666666666671</v>
      </c>
    </row>
    <row r="222" spans="1:10" ht="15" customHeight="1">
      <c r="A222" s="101"/>
      <c r="B222" s="101"/>
      <c r="C222" s="85">
        <v>3211</v>
      </c>
      <c r="D222" s="67" t="s">
        <v>1264</v>
      </c>
      <c r="E222" s="67">
        <f>'Rashodi po aktiv. i izv.fin.'!E232</f>
        <v>0</v>
      </c>
      <c r="F222" s="67">
        <f>'Rashodi po aktiv. i izv.fin.'!F232</f>
        <v>3750</v>
      </c>
      <c r="G222" s="67">
        <f>'Rashodi po aktiv. i izv.fin.'!G232</f>
        <v>3750</v>
      </c>
      <c r="H222" s="67">
        <f>'Rashodi po aktiv. i izv.fin.'!H232</f>
        <v>0</v>
      </c>
      <c r="I222" s="145" t="e">
        <f t="shared" si="13"/>
        <v>#DIV/0!</v>
      </c>
      <c r="J222" s="145">
        <f t="shared" si="12"/>
        <v>0</v>
      </c>
    </row>
    <row r="223" spans="1:10" ht="15" customHeight="1">
      <c r="A223" s="101"/>
      <c r="B223" s="101"/>
      <c r="C223" s="85">
        <v>3212</v>
      </c>
      <c r="D223" s="67" t="s">
        <v>1265</v>
      </c>
      <c r="E223" s="67">
        <f>'Rashodi po aktiv. i izv.fin.'!E233</f>
        <v>176.08</v>
      </c>
      <c r="F223" s="67">
        <f>'Rashodi po aktiv. i izv.fin.'!F233</f>
        <v>0</v>
      </c>
      <c r="G223" s="67">
        <f>'Rashodi po aktiv. i izv.fin.'!G233</f>
        <v>0</v>
      </c>
      <c r="H223" s="67">
        <f>'Rashodi po aktiv. i izv.fin.'!H233</f>
        <v>100.12</v>
      </c>
      <c r="I223" s="145">
        <f t="shared" si="13"/>
        <v>56.860517946388001</v>
      </c>
      <c r="J223" s="145" t="e">
        <f t="shared" si="12"/>
        <v>#DIV/0!</v>
      </c>
    </row>
    <row r="224" spans="1:10" ht="15" customHeight="1">
      <c r="A224" s="101"/>
      <c r="B224" s="101"/>
      <c r="C224" s="85">
        <v>3213</v>
      </c>
      <c r="D224" s="67" t="s">
        <v>1266</v>
      </c>
      <c r="E224" s="67">
        <f>'Rashodi po aktiv. i izv.fin.'!E234</f>
        <v>0</v>
      </c>
      <c r="F224" s="67">
        <f>'Rashodi po aktiv. i izv.fin.'!F234</f>
        <v>0</v>
      </c>
      <c r="G224" s="67">
        <f>'Rashodi po aktiv. i izv.fin.'!G234</f>
        <v>0</v>
      </c>
      <c r="H224" s="67">
        <f>'Rashodi po aktiv. i izv.fin.'!H234</f>
        <v>0</v>
      </c>
      <c r="I224" s="145" t="e">
        <f t="shared" si="13"/>
        <v>#DIV/0!</v>
      </c>
      <c r="J224" s="145" t="e">
        <f t="shared" si="12"/>
        <v>#DIV/0!</v>
      </c>
    </row>
    <row r="225" spans="1:10" ht="16.2" customHeight="1">
      <c r="A225" s="85"/>
      <c r="B225" s="85"/>
      <c r="C225" s="85">
        <v>3221</v>
      </c>
      <c r="D225" s="67" t="s">
        <v>1267</v>
      </c>
      <c r="E225" s="67">
        <f>'Rashodi po aktiv. i izv.fin.'!E235</f>
        <v>0</v>
      </c>
      <c r="F225" s="67">
        <f>'Rashodi po aktiv. i izv.fin.'!F235</f>
        <v>0</v>
      </c>
      <c r="G225" s="67">
        <f>'Rashodi po aktiv. i izv.fin.'!G235</f>
        <v>0</v>
      </c>
      <c r="H225" s="67">
        <f>'Rashodi po aktiv. i izv.fin.'!H235</f>
        <v>0</v>
      </c>
      <c r="I225" s="145" t="e">
        <f t="shared" si="13"/>
        <v>#DIV/0!</v>
      </c>
      <c r="J225" s="145" t="e">
        <f t="shared" si="12"/>
        <v>#DIV/0!</v>
      </c>
    </row>
    <row r="226" spans="1:10">
      <c r="A226" s="85"/>
      <c r="B226" s="85"/>
      <c r="C226" s="85">
        <v>3222</v>
      </c>
      <c r="D226" s="67" t="s">
        <v>1268</v>
      </c>
      <c r="E226" s="67">
        <f>'Rashodi po aktiv. i izv.fin.'!E236</f>
        <v>0</v>
      </c>
      <c r="F226" s="67">
        <f>'Rashodi po aktiv. i izv.fin.'!F236</f>
        <v>0</v>
      </c>
      <c r="G226" s="67">
        <f>'Rashodi po aktiv. i izv.fin.'!G236</f>
        <v>0</v>
      </c>
      <c r="H226" s="67">
        <f>'Rashodi po aktiv. i izv.fin.'!H236</f>
        <v>0</v>
      </c>
      <c r="I226" s="145" t="e">
        <f t="shared" si="13"/>
        <v>#DIV/0!</v>
      </c>
      <c r="J226" s="145" t="e">
        <f t="shared" si="12"/>
        <v>#DIV/0!</v>
      </c>
    </row>
    <row r="227" spans="1:10" ht="15" customHeight="1">
      <c r="A227" s="85"/>
      <c r="B227" s="85"/>
      <c r="C227" s="85">
        <v>3223</v>
      </c>
      <c r="D227" s="67" t="s">
        <v>1269</v>
      </c>
      <c r="E227" s="67">
        <f>'Rashodi po aktiv. i izv.fin.'!E237</f>
        <v>0</v>
      </c>
      <c r="F227" s="67">
        <f>'Rashodi po aktiv. i izv.fin.'!F237</f>
        <v>0</v>
      </c>
      <c r="G227" s="67">
        <f>'Rashodi po aktiv. i izv.fin.'!G237</f>
        <v>0</v>
      </c>
      <c r="H227" s="67">
        <f>'Rashodi po aktiv. i izv.fin.'!H237</f>
        <v>0</v>
      </c>
      <c r="I227" s="145" t="e">
        <f t="shared" si="13"/>
        <v>#DIV/0!</v>
      </c>
      <c r="J227" s="145" t="e">
        <f t="shared" si="12"/>
        <v>#DIV/0!</v>
      </c>
    </row>
    <row r="228" spans="1:10" ht="15" customHeight="1">
      <c r="A228" s="85"/>
      <c r="B228" s="85"/>
      <c r="C228" s="85">
        <v>3224</v>
      </c>
      <c r="D228" s="67" t="s">
        <v>1270</v>
      </c>
      <c r="E228" s="67">
        <f>'Rashodi po aktiv. i izv.fin.'!E238</f>
        <v>0</v>
      </c>
      <c r="F228" s="67">
        <f>'Rashodi po aktiv. i izv.fin.'!F238</f>
        <v>0</v>
      </c>
      <c r="G228" s="67">
        <f>'Rashodi po aktiv. i izv.fin.'!G238</f>
        <v>0</v>
      </c>
      <c r="H228" s="67">
        <f>'Rashodi po aktiv. i izv.fin.'!H238</f>
        <v>0</v>
      </c>
      <c r="I228" s="145" t="e">
        <f t="shared" si="13"/>
        <v>#DIV/0!</v>
      </c>
      <c r="J228" s="145" t="e">
        <f t="shared" si="12"/>
        <v>#DIV/0!</v>
      </c>
    </row>
    <row r="229" spans="1:10" ht="15" customHeight="1">
      <c r="A229" s="101"/>
      <c r="B229" s="101"/>
      <c r="C229" s="85">
        <v>3231</v>
      </c>
      <c r="D229" s="67" t="s">
        <v>1272</v>
      </c>
      <c r="E229" s="67">
        <f>'Rashodi po aktiv. i izv.fin.'!E239</f>
        <v>0</v>
      </c>
      <c r="F229" s="67">
        <f>'Rashodi po aktiv. i izv.fin.'!F239</f>
        <v>0</v>
      </c>
      <c r="G229" s="67">
        <f>'Rashodi po aktiv. i izv.fin.'!G239</f>
        <v>0</v>
      </c>
      <c r="H229" s="67">
        <f>'Rashodi po aktiv. i izv.fin.'!H239</f>
        <v>0</v>
      </c>
      <c r="I229" s="145" t="e">
        <f t="shared" si="13"/>
        <v>#DIV/0!</v>
      </c>
      <c r="J229" s="145" t="e">
        <f t="shared" si="12"/>
        <v>#DIV/0!</v>
      </c>
    </row>
    <row r="230" spans="1:10" ht="15" customHeight="1">
      <c r="A230" s="85"/>
      <c r="B230" s="85"/>
      <c r="C230" s="85">
        <v>3232</v>
      </c>
      <c r="D230" s="67" t="s">
        <v>1503</v>
      </c>
      <c r="E230" s="67">
        <f>'Rashodi po aktiv. i izv.fin.'!E240</f>
        <v>0</v>
      </c>
      <c r="F230" s="67">
        <f>'Rashodi po aktiv. i izv.fin.'!F240</f>
        <v>0</v>
      </c>
      <c r="G230" s="67">
        <f>'Rashodi po aktiv. i izv.fin.'!G240</f>
        <v>0</v>
      </c>
      <c r="H230" s="67">
        <f>'Rashodi po aktiv. i izv.fin.'!H240</f>
        <v>0</v>
      </c>
      <c r="I230" s="145" t="e">
        <f t="shared" si="13"/>
        <v>#DIV/0!</v>
      </c>
      <c r="J230" s="145" t="e">
        <f t="shared" si="12"/>
        <v>#DIV/0!</v>
      </c>
    </row>
    <row r="231" spans="1:10" ht="15" customHeight="1">
      <c r="A231" s="85"/>
      <c r="B231" s="85"/>
      <c r="C231" s="85">
        <v>3233</v>
      </c>
      <c r="D231" s="67" t="s">
        <v>1274</v>
      </c>
      <c r="E231" s="67">
        <f>'Rashodi po aktiv. i izv.fin.'!E241</f>
        <v>0</v>
      </c>
      <c r="F231" s="67">
        <f>'Rashodi po aktiv. i izv.fin.'!F241</f>
        <v>0</v>
      </c>
      <c r="G231" s="67">
        <f>'Rashodi po aktiv. i izv.fin.'!G241</f>
        <v>0</v>
      </c>
      <c r="H231" s="67">
        <f>'Rashodi po aktiv. i izv.fin.'!H241</f>
        <v>0</v>
      </c>
      <c r="I231" s="145" t="e">
        <f t="shared" si="13"/>
        <v>#DIV/0!</v>
      </c>
      <c r="J231" s="145" t="e">
        <f t="shared" si="12"/>
        <v>#DIV/0!</v>
      </c>
    </row>
    <row r="232" spans="1:10" ht="15" customHeight="1">
      <c r="A232" s="85"/>
      <c r="B232" s="85"/>
      <c r="C232" s="85">
        <v>3234</v>
      </c>
      <c r="D232" s="67" t="s">
        <v>1275</v>
      </c>
      <c r="E232" s="67">
        <f>'Rashodi po aktiv. i izv.fin.'!E242</f>
        <v>0</v>
      </c>
      <c r="F232" s="67">
        <f>'Rashodi po aktiv. i izv.fin.'!F242</f>
        <v>0</v>
      </c>
      <c r="G232" s="67">
        <f>'Rashodi po aktiv. i izv.fin.'!G242</f>
        <v>0</v>
      </c>
      <c r="H232" s="67">
        <f>'Rashodi po aktiv. i izv.fin.'!H242</f>
        <v>0</v>
      </c>
      <c r="I232" s="145" t="e">
        <f t="shared" si="13"/>
        <v>#DIV/0!</v>
      </c>
      <c r="J232" s="145" t="e">
        <f t="shared" si="12"/>
        <v>#DIV/0!</v>
      </c>
    </row>
    <row r="233" spans="1:10" ht="15" customHeight="1">
      <c r="A233" s="85"/>
      <c r="B233" s="85"/>
      <c r="C233" s="85">
        <v>3235</v>
      </c>
      <c r="D233" s="67" t="s">
        <v>1276</v>
      </c>
      <c r="E233" s="67">
        <f>'Rashodi po aktiv. i izv.fin.'!E243</f>
        <v>0</v>
      </c>
      <c r="F233" s="67">
        <f>'Rashodi po aktiv. i izv.fin.'!F243</f>
        <v>0</v>
      </c>
      <c r="G233" s="67">
        <f>'Rashodi po aktiv. i izv.fin.'!G243</f>
        <v>0</v>
      </c>
      <c r="H233" s="67">
        <f>'Rashodi po aktiv. i izv.fin.'!H243</f>
        <v>0</v>
      </c>
      <c r="I233" s="145" t="e">
        <f t="shared" si="13"/>
        <v>#DIV/0!</v>
      </c>
      <c r="J233" s="145" t="e">
        <f t="shared" si="12"/>
        <v>#DIV/0!</v>
      </c>
    </row>
    <row r="234" spans="1:10" ht="15" customHeight="1">
      <c r="A234" s="85"/>
      <c r="B234" s="85"/>
      <c r="C234" s="85">
        <v>3237</v>
      </c>
      <c r="D234" s="67" t="s">
        <v>1278</v>
      </c>
      <c r="E234" s="67">
        <f>'Rashodi po aktiv. i izv.fin.'!E244</f>
        <v>0</v>
      </c>
      <c r="F234" s="67">
        <f>'Rashodi po aktiv. i izv.fin.'!F244</f>
        <v>0</v>
      </c>
      <c r="G234" s="67">
        <f>'Rashodi po aktiv. i izv.fin.'!G244</f>
        <v>0</v>
      </c>
      <c r="H234" s="67">
        <f>'Rashodi po aktiv. i izv.fin.'!H244</f>
        <v>0</v>
      </c>
      <c r="I234" s="145" t="e">
        <f t="shared" si="13"/>
        <v>#DIV/0!</v>
      </c>
      <c r="J234" s="145" t="e">
        <f t="shared" si="12"/>
        <v>#DIV/0!</v>
      </c>
    </row>
    <row r="235" spans="1:10" ht="15" customHeight="1">
      <c r="A235" s="101"/>
      <c r="B235" s="101"/>
      <c r="C235" s="85">
        <v>3238</v>
      </c>
      <c r="D235" s="67" t="s">
        <v>1279</v>
      </c>
      <c r="E235" s="67">
        <f>'Rashodi po aktiv. i izv.fin.'!E245</f>
        <v>0</v>
      </c>
      <c r="F235" s="67">
        <f>'Rashodi po aktiv. i izv.fin.'!F245</f>
        <v>0</v>
      </c>
      <c r="G235" s="67">
        <f>'Rashodi po aktiv. i izv.fin.'!G245</f>
        <v>0</v>
      </c>
      <c r="H235" s="67">
        <f>'Rashodi po aktiv. i izv.fin.'!H245</f>
        <v>0</v>
      </c>
      <c r="I235" s="145" t="e">
        <f t="shared" si="13"/>
        <v>#DIV/0!</v>
      </c>
      <c r="J235" s="145" t="e">
        <f t="shared" si="12"/>
        <v>#DIV/0!</v>
      </c>
    </row>
    <row r="236" spans="1:10" ht="15" customHeight="1">
      <c r="A236" s="101"/>
      <c r="B236" s="101"/>
      <c r="C236" s="85">
        <v>3239</v>
      </c>
      <c r="D236" s="67" t="s">
        <v>1280</v>
      </c>
      <c r="E236" s="67">
        <f>'Rashodi po aktiv. i izv.fin.'!E246</f>
        <v>0</v>
      </c>
      <c r="F236" s="67">
        <f>'Rashodi po aktiv. i izv.fin.'!F246</f>
        <v>0</v>
      </c>
      <c r="G236" s="67">
        <f>'Rashodi po aktiv. i izv.fin.'!G246</f>
        <v>0</v>
      </c>
      <c r="H236" s="67">
        <f>'Rashodi po aktiv. i izv.fin.'!H246</f>
        <v>0</v>
      </c>
      <c r="I236" s="145" t="e">
        <f t="shared" si="13"/>
        <v>#DIV/0!</v>
      </c>
      <c r="J236" s="145" t="e">
        <f t="shared" si="12"/>
        <v>#DIV/0!</v>
      </c>
    </row>
    <row r="237" spans="1:10" ht="15" customHeight="1">
      <c r="A237" s="101"/>
      <c r="B237" s="101"/>
      <c r="C237" s="85">
        <v>3293</v>
      </c>
      <c r="D237" s="67" t="s">
        <v>1297</v>
      </c>
      <c r="E237" s="67">
        <f>'Rashodi po aktiv. i izv.fin.'!E247</f>
        <v>0</v>
      </c>
      <c r="F237" s="67">
        <f>'Rashodi po aktiv. i izv.fin.'!F247</f>
        <v>0</v>
      </c>
      <c r="G237" s="67">
        <f>'Rashodi po aktiv. i izv.fin.'!G247</f>
        <v>0</v>
      </c>
      <c r="H237" s="67">
        <f>'Rashodi po aktiv. i izv.fin.'!H247</f>
        <v>0</v>
      </c>
      <c r="I237" s="145" t="e">
        <f t="shared" si="13"/>
        <v>#DIV/0!</v>
      </c>
      <c r="J237" s="145" t="e">
        <f t="shared" si="12"/>
        <v>#DIV/0!</v>
      </c>
    </row>
    <row r="238" spans="1:10" ht="15" customHeight="1">
      <c r="A238" s="101"/>
      <c r="B238" s="101"/>
      <c r="C238" s="85">
        <v>3294</v>
      </c>
      <c r="D238" s="67" t="s">
        <v>1283</v>
      </c>
      <c r="E238" s="67">
        <f>'Rashodi po aktiv. i izv.fin.'!E248</f>
        <v>0</v>
      </c>
      <c r="F238" s="67">
        <f>'Rashodi po aktiv. i izv.fin.'!F248</f>
        <v>0</v>
      </c>
      <c r="G238" s="67">
        <f>'Rashodi po aktiv. i izv.fin.'!G248</f>
        <v>0</v>
      </c>
      <c r="H238" s="67">
        <f>'Rashodi po aktiv. i izv.fin.'!H248</f>
        <v>0</v>
      </c>
      <c r="I238" s="145" t="e">
        <f t="shared" si="13"/>
        <v>#DIV/0!</v>
      </c>
      <c r="J238" s="145" t="e">
        <f t="shared" si="12"/>
        <v>#DIV/0!</v>
      </c>
    </row>
    <row r="239" spans="1:10" ht="15" customHeight="1">
      <c r="A239" s="101">
        <v>4</v>
      </c>
      <c r="B239" s="101"/>
      <c r="C239" s="85"/>
      <c r="D239" s="102" t="s">
        <v>1343</v>
      </c>
      <c r="E239" s="102">
        <f>E240</f>
        <v>0</v>
      </c>
      <c r="F239" s="102">
        <f>F240</f>
        <v>5000</v>
      </c>
      <c r="G239" s="102">
        <f>G240</f>
        <v>5000</v>
      </c>
      <c r="H239" s="102">
        <f>H240</f>
        <v>0</v>
      </c>
      <c r="I239" s="146" t="e">
        <f t="shared" si="13"/>
        <v>#DIV/0!</v>
      </c>
      <c r="J239" s="146">
        <f t="shared" si="12"/>
        <v>0</v>
      </c>
    </row>
    <row r="240" spans="1:10" ht="15" customHeight="1">
      <c r="A240" s="101"/>
      <c r="B240" s="101">
        <v>42</v>
      </c>
      <c r="C240" s="85"/>
      <c r="D240" s="102" t="s">
        <v>1344</v>
      </c>
      <c r="E240" s="102">
        <f>SUM(E241:E243)</f>
        <v>0</v>
      </c>
      <c r="F240" s="102">
        <f>SUM(F241:F243)</f>
        <v>5000</v>
      </c>
      <c r="G240" s="102">
        <f>SUM(G241:G243)</f>
        <v>5000</v>
      </c>
      <c r="H240" s="102">
        <f>SUM(H241:H243)</f>
        <v>0</v>
      </c>
      <c r="I240" s="146" t="e">
        <f t="shared" si="13"/>
        <v>#DIV/0!</v>
      </c>
      <c r="J240" s="146">
        <f t="shared" si="12"/>
        <v>0</v>
      </c>
    </row>
    <row r="241" spans="1:10" ht="15" customHeight="1">
      <c r="A241" s="85"/>
      <c r="B241" s="85"/>
      <c r="C241" s="85">
        <v>4221</v>
      </c>
      <c r="D241" s="67" t="s">
        <v>1287</v>
      </c>
      <c r="E241" s="67">
        <f>'Rashodi po aktiv. i izv.fin.'!E251</f>
        <v>0</v>
      </c>
      <c r="F241" s="67">
        <f>'Rashodi po aktiv. i izv.fin.'!F251</f>
        <v>0</v>
      </c>
      <c r="G241" s="67">
        <f>'Rashodi po aktiv. i izv.fin.'!G251</f>
        <v>0</v>
      </c>
      <c r="H241" s="67">
        <f>'Rashodi po aktiv. i izv.fin.'!H251</f>
        <v>0</v>
      </c>
      <c r="I241" s="145" t="e">
        <f t="shared" si="13"/>
        <v>#DIV/0!</v>
      </c>
      <c r="J241" s="145" t="e">
        <f t="shared" si="12"/>
        <v>#DIV/0!</v>
      </c>
    </row>
    <row r="242" spans="1:10" ht="15" customHeight="1">
      <c r="A242" s="101"/>
      <c r="B242" s="101"/>
      <c r="C242" s="85">
        <v>4227</v>
      </c>
      <c r="D242" s="67" t="s">
        <v>1647</v>
      </c>
      <c r="E242" s="67">
        <f>'Rashodi po aktiv. i izv.fin.'!E252</f>
        <v>0</v>
      </c>
      <c r="F242" s="67">
        <f>'Rashodi po aktiv. i izv.fin.'!F252</f>
        <v>5000</v>
      </c>
      <c r="G242" s="67">
        <f>'Rashodi po aktiv. i izv.fin.'!G252</f>
        <v>5000</v>
      </c>
      <c r="H242" s="67">
        <f>'Rashodi po aktiv. i izv.fin.'!H252</f>
        <v>0</v>
      </c>
      <c r="I242" s="145" t="e">
        <f t="shared" si="13"/>
        <v>#DIV/0!</v>
      </c>
      <c r="J242" s="145">
        <f t="shared" si="12"/>
        <v>0</v>
      </c>
    </row>
    <row r="243" spans="1:10" ht="15" customHeight="1">
      <c r="A243" s="101"/>
      <c r="B243" s="101"/>
      <c r="C243" s="85">
        <v>4262</v>
      </c>
      <c r="D243" s="67" t="s">
        <v>1409</v>
      </c>
      <c r="E243" s="67">
        <f>'Rashodi po aktiv. i izv.fin.'!E253</f>
        <v>0</v>
      </c>
      <c r="F243" s="67">
        <f>'Rashodi po aktiv. i izv.fin.'!F253</f>
        <v>0</v>
      </c>
      <c r="G243" s="67">
        <f>'Rashodi po aktiv. i izv.fin.'!G253</f>
        <v>0</v>
      </c>
      <c r="H243" s="67">
        <f>'Rashodi po aktiv. i izv.fin.'!H253</f>
        <v>0</v>
      </c>
      <c r="I243" s="145" t="e">
        <f t="shared" si="13"/>
        <v>#DIV/0!</v>
      </c>
      <c r="J243" s="145" t="e">
        <f t="shared" si="12"/>
        <v>#DIV/0!</v>
      </c>
    </row>
    <row r="244" spans="1:10" ht="30" customHeight="1">
      <c r="A244" s="258" t="s">
        <v>1467</v>
      </c>
      <c r="B244" s="261"/>
      <c r="C244" s="261"/>
      <c r="D244" s="262"/>
      <c r="E244" s="135">
        <f>E246+E280</f>
        <v>94961.49</v>
      </c>
      <c r="F244" s="135">
        <f>F246+F280</f>
        <v>0</v>
      </c>
      <c r="G244" s="135">
        <f>G246+G280</f>
        <v>0</v>
      </c>
      <c r="H244" s="135">
        <f>H246+H280</f>
        <v>0</v>
      </c>
      <c r="I244" s="136">
        <f t="shared" si="13"/>
        <v>0</v>
      </c>
      <c r="J244" s="136" t="e">
        <f t="shared" si="12"/>
        <v>#DIV/0!</v>
      </c>
    </row>
    <row r="245" spans="1:10" ht="30" customHeight="1">
      <c r="A245" s="258" t="s">
        <v>1469</v>
      </c>
      <c r="B245" s="261"/>
      <c r="C245" s="261"/>
      <c r="D245" s="262"/>
      <c r="E245" s="135">
        <f>E246+E280</f>
        <v>94961.49</v>
      </c>
      <c r="F245" s="135">
        <f>F246+F280</f>
        <v>0</v>
      </c>
      <c r="G245" s="135">
        <f>G246+G280</f>
        <v>0</v>
      </c>
      <c r="H245" s="135">
        <f>H246+H280</f>
        <v>0</v>
      </c>
      <c r="I245" s="136" t="e">
        <f>G245/F245*100</f>
        <v>#DIV/0!</v>
      </c>
      <c r="J245" s="136" t="e">
        <f t="shared" si="12"/>
        <v>#DIV/0!</v>
      </c>
    </row>
    <row r="246" spans="1:10" ht="15" customHeight="1">
      <c r="A246" s="258" t="s">
        <v>1468</v>
      </c>
      <c r="B246" s="261"/>
      <c r="C246" s="261"/>
      <c r="D246" s="262"/>
      <c r="E246" s="135">
        <f>E247+E275</f>
        <v>80717.760000000009</v>
      </c>
      <c r="F246" s="135">
        <f>F247+F275</f>
        <v>0</v>
      </c>
      <c r="G246" s="135">
        <f>G247+G275</f>
        <v>0</v>
      </c>
      <c r="H246" s="135">
        <f>H247+H275</f>
        <v>0</v>
      </c>
      <c r="I246" s="136">
        <f t="shared" si="13"/>
        <v>0</v>
      </c>
      <c r="J246" s="136" t="e">
        <f t="shared" si="12"/>
        <v>#DIV/0!</v>
      </c>
    </row>
    <row r="247" spans="1:10" ht="15" customHeight="1">
      <c r="A247" s="101">
        <v>3</v>
      </c>
      <c r="B247" s="101"/>
      <c r="C247" s="85"/>
      <c r="D247" s="102" t="s">
        <v>1356</v>
      </c>
      <c r="E247" s="102">
        <f>E248+E252+E269+E271+E273</f>
        <v>44675.43</v>
      </c>
      <c r="F247" s="102">
        <f>F248+F252+F269+F271+F273</f>
        <v>0</v>
      </c>
      <c r="G247" s="102">
        <f>G248+G252+G269+G271+G273</f>
        <v>0</v>
      </c>
      <c r="H247" s="102">
        <f>H248+H252+H269+H271+H273</f>
        <v>0</v>
      </c>
      <c r="I247" s="146">
        <f t="shared" si="13"/>
        <v>0</v>
      </c>
      <c r="J247" s="146" t="e">
        <f t="shared" si="12"/>
        <v>#DIV/0!</v>
      </c>
    </row>
    <row r="248" spans="1:10" ht="15" customHeight="1">
      <c r="A248" s="101"/>
      <c r="B248" s="101">
        <v>31</v>
      </c>
      <c r="C248" s="85"/>
      <c r="D248" s="102" t="s">
        <v>1318</v>
      </c>
      <c r="E248" s="102">
        <f>SUM(E249:E251)</f>
        <v>32755.69</v>
      </c>
      <c r="F248" s="102">
        <f>SUM(F249:F251)</f>
        <v>0</v>
      </c>
      <c r="G248" s="102">
        <f>SUM(G249:G251)</f>
        <v>0</v>
      </c>
      <c r="H248" s="102">
        <f>SUM(H249:H251)</f>
        <v>0</v>
      </c>
      <c r="I248" s="146">
        <f t="shared" si="13"/>
        <v>0</v>
      </c>
      <c r="J248" s="146" t="e">
        <f t="shared" si="12"/>
        <v>#DIV/0!</v>
      </c>
    </row>
    <row r="249" spans="1:10" ht="15" customHeight="1">
      <c r="A249" s="101"/>
      <c r="B249" s="101"/>
      <c r="C249" s="85">
        <v>3111</v>
      </c>
      <c r="D249" s="67" t="s">
        <v>1395</v>
      </c>
      <c r="E249" s="67">
        <f>'Rashodi po aktiv. i izv.fin.'!E259</f>
        <v>28116.42</v>
      </c>
      <c r="F249" s="67">
        <f>'Rashodi po aktiv. i izv.fin.'!F259</f>
        <v>0</v>
      </c>
      <c r="G249" s="67">
        <f>'Rashodi po aktiv. i izv.fin.'!G259</f>
        <v>0</v>
      </c>
      <c r="H249" s="67">
        <f>'Rashodi po aktiv. i izv.fin.'!H259</f>
        <v>0</v>
      </c>
      <c r="I249" s="145">
        <f t="shared" si="13"/>
        <v>0</v>
      </c>
      <c r="J249" s="145" t="e">
        <f t="shared" si="12"/>
        <v>#DIV/0!</v>
      </c>
    </row>
    <row r="250" spans="1:10" ht="15" customHeight="1">
      <c r="A250" s="101"/>
      <c r="B250" s="101"/>
      <c r="C250" s="85">
        <v>3121</v>
      </c>
      <c r="D250" s="67" t="s">
        <v>1293</v>
      </c>
      <c r="E250" s="67">
        <f>'Rashodi po aktiv. i izv.fin.'!E260</f>
        <v>0</v>
      </c>
      <c r="F250" s="67">
        <f>'Rashodi po aktiv. i izv.fin.'!F260</f>
        <v>0</v>
      </c>
      <c r="G250" s="67">
        <f>'Rashodi po aktiv. i izv.fin.'!G260</f>
        <v>0</v>
      </c>
      <c r="H250" s="67">
        <f>'Rashodi po aktiv. i izv.fin.'!H260</f>
        <v>0</v>
      </c>
      <c r="I250" s="145" t="e">
        <f t="shared" si="13"/>
        <v>#DIV/0!</v>
      </c>
      <c r="J250" s="145" t="e">
        <f t="shared" si="12"/>
        <v>#DIV/0!</v>
      </c>
    </row>
    <row r="251" spans="1:10" ht="15" customHeight="1">
      <c r="A251" s="101"/>
      <c r="B251" s="101"/>
      <c r="C251" s="85">
        <v>3132</v>
      </c>
      <c r="D251" s="67" t="s">
        <v>1354</v>
      </c>
      <c r="E251" s="67">
        <f>'Rashodi po aktiv. i izv.fin.'!E261</f>
        <v>4639.2700000000004</v>
      </c>
      <c r="F251" s="67">
        <f>'Rashodi po aktiv. i izv.fin.'!F261</f>
        <v>0</v>
      </c>
      <c r="G251" s="67">
        <f>'Rashodi po aktiv. i izv.fin.'!G261</f>
        <v>0</v>
      </c>
      <c r="H251" s="67">
        <f>'Rashodi po aktiv. i izv.fin.'!H261</f>
        <v>0</v>
      </c>
      <c r="I251" s="145">
        <f t="shared" si="13"/>
        <v>0</v>
      </c>
      <c r="J251" s="145" t="e">
        <f t="shared" si="12"/>
        <v>#DIV/0!</v>
      </c>
    </row>
    <row r="252" spans="1:10" ht="15" customHeight="1">
      <c r="A252" s="101"/>
      <c r="B252" s="101">
        <v>32</v>
      </c>
      <c r="C252" s="85"/>
      <c r="D252" s="102" t="s">
        <v>1321</v>
      </c>
      <c r="E252" s="102">
        <f>SUM(E253:E268)</f>
        <v>1786.7</v>
      </c>
      <c r="F252" s="102">
        <f>SUM(F253:F268)</f>
        <v>0</v>
      </c>
      <c r="G252" s="102">
        <f>SUM(G253:G268)</f>
        <v>0</v>
      </c>
      <c r="H252" s="102">
        <f>SUM(H253:H268)</f>
        <v>0</v>
      </c>
      <c r="I252" s="146">
        <f t="shared" si="13"/>
        <v>0</v>
      </c>
      <c r="J252" s="146" t="e">
        <f t="shared" si="12"/>
        <v>#DIV/0!</v>
      </c>
    </row>
    <row r="253" spans="1:10" ht="15" customHeight="1">
      <c r="A253" s="101"/>
      <c r="B253" s="101"/>
      <c r="C253" s="85">
        <v>3211</v>
      </c>
      <c r="D253" s="67" t="s">
        <v>1264</v>
      </c>
      <c r="E253" s="67">
        <f>'Rashodi po aktiv. i izv.fin.'!E263</f>
        <v>0</v>
      </c>
      <c r="F253" s="67">
        <f>'Rashodi po aktiv. i izv.fin.'!F263</f>
        <v>0</v>
      </c>
      <c r="G253" s="67">
        <f>'Rashodi po aktiv. i izv.fin.'!G263</f>
        <v>0</v>
      </c>
      <c r="H253" s="67">
        <f>'Rashodi po aktiv. i izv.fin.'!H263</f>
        <v>0</v>
      </c>
      <c r="I253" s="145" t="e">
        <f t="shared" si="13"/>
        <v>#DIV/0!</v>
      </c>
      <c r="J253" s="145" t="e">
        <f t="shared" si="12"/>
        <v>#DIV/0!</v>
      </c>
    </row>
    <row r="254" spans="1:10" ht="15" customHeight="1">
      <c r="A254" s="101"/>
      <c r="B254" s="101"/>
      <c r="C254" s="85">
        <v>3212</v>
      </c>
      <c r="D254" s="67" t="s">
        <v>1265</v>
      </c>
      <c r="E254" s="67">
        <f>'Rashodi po aktiv. i izv.fin.'!E264</f>
        <v>129.19999999999999</v>
      </c>
      <c r="F254" s="67">
        <f>'Rashodi po aktiv. i izv.fin.'!F264</f>
        <v>0</v>
      </c>
      <c r="G254" s="67">
        <f>'Rashodi po aktiv. i izv.fin.'!G264</f>
        <v>0</v>
      </c>
      <c r="H254" s="67">
        <f>'Rashodi po aktiv. i izv.fin.'!H264</f>
        <v>0</v>
      </c>
      <c r="I254" s="145">
        <f t="shared" si="13"/>
        <v>0</v>
      </c>
      <c r="J254" s="145" t="e">
        <f t="shared" si="12"/>
        <v>#DIV/0!</v>
      </c>
    </row>
    <row r="255" spans="1:10" ht="15" customHeight="1">
      <c r="A255" s="101"/>
      <c r="B255" s="101"/>
      <c r="C255" s="85">
        <v>3213</v>
      </c>
      <c r="D255" s="67" t="s">
        <v>1515</v>
      </c>
      <c r="E255" s="67">
        <f>'Rashodi po aktiv. i izv.fin.'!E265</f>
        <v>0</v>
      </c>
      <c r="F255" s="67">
        <f>'Rashodi po aktiv. i izv.fin.'!F265</f>
        <v>0</v>
      </c>
      <c r="G255" s="67">
        <f>'Rashodi po aktiv. i izv.fin.'!G265</f>
        <v>0</v>
      </c>
      <c r="H255" s="67">
        <f>'Rashodi po aktiv. i izv.fin.'!H265</f>
        <v>0</v>
      </c>
      <c r="I255" s="145" t="e">
        <f t="shared" si="13"/>
        <v>#DIV/0!</v>
      </c>
      <c r="J255" s="145" t="e">
        <f t="shared" si="12"/>
        <v>#DIV/0!</v>
      </c>
    </row>
    <row r="256" spans="1:10" ht="15.75" customHeight="1">
      <c r="A256" s="101"/>
      <c r="B256" s="101"/>
      <c r="C256" s="85">
        <v>3221</v>
      </c>
      <c r="D256" s="67" t="s">
        <v>1267</v>
      </c>
      <c r="E256" s="67">
        <f>'Rashodi po aktiv. i izv.fin.'!E266</f>
        <v>0</v>
      </c>
      <c r="F256" s="67">
        <f>'Rashodi po aktiv. i izv.fin.'!F266</f>
        <v>0</v>
      </c>
      <c r="G256" s="67">
        <f>'Rashodi po aktiv. i izv.fin.'!G266</f>
        <v>0</v>
      </c>
      <c r="H256" s="67">
        <f>'Rashodi po aktiv. i izv.fin.'!H266</f>
        <v>0</v>
      </c>
      <c r="I256" s="145" t="e">
        <f t="shared" si="13"/>
        <v>#DIV/0!</v>
      </c>
      <c r="J256" s="145" t="e">
        <f t="shared" si="12"/>
        <v>#DIV/0!</v>
      </c>
    </row>
    <row r="257" spans="1:10" ht="15.75" customHeight="1">
      <c r="A257" s="101"/>
      <c r="B257" s="101"/>
      <c r="C257" s="85">
        <v>3222</v>
      </c>
      <c r="D257" s="67" t="s">
        <v>1569</v>
      </c>
      <c r="E257" s="67">
        <f>'Rashodi po aktiv. i izv.fin.'!E267</f>
        <v>0</v>
      </c>
      <c r="F257" s="67">
        <f>'Rashodi po aktiv. i izv.fin.'!F267</f>
        <v>0</v>
      </c>
      <c r="G257" s="67">
        <f>'Rashodi po aktiv. i izv.fin.'!G267</f>
        <v>0</v>
      </c>
      <c r="H257" s="67">
        <f>'Rashodi po aktiv. i izv.fin.'!H267</f>
        <v>0</v>
      </c>
      <c r="I257" s="145" t="e">
        <f t="shared" si="13"/>
        <v>#DIV/0!</v>
      </c>
      <c r="J257" s="145" t="e">
        <f t="shared" si="12"/>
        <v>#DIV/0!</v>
      </c>
    </row>
    <row r="258" spans="1:10" ht="15" customHeight="1">
      <c r="A258" s="101"/>
      <c r="B258" s="101"/>
      <c r="C258" s="85">
        <v>3223</v>
      </c>
      <c r="D258" s="67" t="s">
        <v>1269</v>
      </c>
      <c r="E258" s="67">
        <f>'Rashodi po aktiv. i izv.fin.'!E268</f>
        <v>0</v>
      </c>
      <c r="F258" s="67">
        <f>'Rashodi po aktiv. i izv.fin.'!F268</f>
        <v>0</v>
      </c>
      <c r="G258" s="67">
        <f>'Rashodi po aktiv. i izv.fin.'!G268</f>
        <v>0</v>
      </c>
      <c r="H258" s="67">
        <f>'Rashodi po aktiv. i izv.fin.'!H268</f>
        <v>0</v>
      </c>
      <c r="I258" s="145" t="e">
        <f t="shared" si="13"/>
        <v>#DIV/0!</v>
      </c>
      <c r="J258" s="145" t="e">
        <f t="shared" si="12"/>
        <v>#DIV/0!</v>
      </c>
    </row>
    <row r="259" spans="1:10" ht="15" customHeight="1">
      <c r="A259" s="101"/>
      <c r="B259" s="101"/>
      <c r="C259" s="85">
        <v>3224</v>
      </c>
      <c r="D259" s="67" t="s">
        <v>1501</v>
      </c>
      <c r="E259" s="67">
        <f>'Rashodi po aktiv. i izv.fin.'!E269</f>
        <v>0</v>
      </c>
      <c r="F259" s="67">
        <f>'Rashodi po aktiv. i izv.fin.'!F269</f>
        <v>0</v>
      </c>
      <c r="G259" s="67">
        <f>'Rashodi po aktiv. i izv.fin.'!G269</f>
        <v>0</v>
      </c>
      <c r="H259" s="67">
        <f>'Rashodi po aktiv. i izv.fin.'!H269</f>
        <v>0</v>
      </c>
      <c r="I259" s="145" t="e">
        <f t="shared" si="13"/>
        <v>#DIV/0!</v>
      </c>
      <c r="J259" s="145" t="e">
        <f t="shared" si="12"/>
        <v>#DIV/0!</v>
      </c>
    </row>
    <row r="260" spans="1:10" ht="15" customHeight="1">
      <c r="A260" s="101"/>
      <c r="B260" s="101"/>
      <c r="C260" s="85">
        <v>3231</v>
      </c>
      <c r="D260" s="67" t="s">
        <v>1272</v>
      </c>
      <c r="E260" s="67">
        <f>'Rashodi po aktiv. i izv.fin.'!E270</f>
        <v>0</v>
      </c>
      <c r="F260" s="67">
        <f>'Rashodi po aktiv. i izv.fin.'!F270</f>
        <v>0</v>
      </c>
      <c r="G260" s="67">
        <f>'Rashodi po aktiv. i izv.fin.'!G270</f>
        <v>0</v>
      </c>
      <c r="H260" s="67">
        <f>'Rashodi po aktiv. i izv.fin.'!H270</f>
        <v>0</v>
      </c>
      <c r="I260" s="145" t="e">
        <f t="shared" si="13"/>
        <v>#DIV/0!</v>
      </c>
      <c r="J260" s="145" t="e">
        <f t="shared" si="12"/>
        <v>#DIV/0!</v>
      </c>
    </row>
    <row r="261" spans="1:10" ht="15" customHeight="1">
      <c r="A261" s="101"/>
      <c r="B261" s="101"/>
      <c r="C261" s="85">
        <v>3232</v>
      </c>
      <c r="D261" s="67" t="s">
        <v>1273</v>
      </c>
      <c r="E261" s="67">
        <f>'Rashodi po aktiv. i izv.fin.'!E271</f>
        <v>0</v>
      </c>
      <c r="F261" s="67">
        <f>'Rashodi po aktiv. i izv.fin.'!F271</f>
        <v>0</v>
      </c>
      <c r="G261" s="67">
        <f>'Rashodi po aktiv. i izv.fin.'!G271</f>
        <v>0</v>
      </c>
      <c r="H261" s="67">
        <f>'Rashodi po aktiv. i izv.fin.'!H271</f>
        <v>0</v>
      </c>
      <c r="I261" s="145" t="e">
        <f t="shared" si="13"/>
        <v>#DIV/0!</v>
      </c>
      <c r="J261" s="145" t="e">
        <f t="shared" si="12"/>
        <v>#DIV/0!</v>
      </c>
    </row>
    <row r="262" spans="1:10" ht="15" customHeight="1">
      <c r="A262" s="101"/>
      <c r="B262" s="101"/>
      <c r="C262" s="85">
        <v>3233</v>
      </c>
      <c r="D262" s="67" t="s">
        <v>1274</v>
      </c>
      <c r="E262" s="67">
        <f>'Rashodi po aktiv. i izv.fin.'!E272</f>
        <v>1657.5</v>
      </c>
      <c r="F262" s="67">
        <f>'Rashodi po aktiv. i izv.fin.'!F272</f>
        <v>0</v>
      </c>
      <c r="G262" s="67">
        <f>'Rashodi po aktiv. i izv.fin.'!G272</f>
        <v>0</v>
      </c>
      <c r="H262" s="67">
        <f>'Rashodi po aktiv. i izv.fin.'!H272</f>
        <v>0</v>
      </c>
      <c r="I262" s="145">
        <f t="shared" si="13"/>
        <v>0</v>
      </c>
      <c r="J262" s="145" t="e">
        <f t="shared" si="12"/>
        <v>#DIV/0!</v>
      </c>
    </row>
    <row r="263" spans="1:10" ht="15" customHeight="1">
      <c r="A263" s="101"/>
      <c r="B263" s="101"/>
      <c r="C263" s="85">
        <v>3234</v>
      </c>
      <c r="D263" s="67" t="s">
        <v>1275</v>
      </c>
      <c r="E263" s="67">
        <f>'Rashodi po aktiv. i izv.fin.'!E273</f>
        <v>0</v>
      </c>
      <c r="F263" s="67">
        <f>'Rashodi po aktiv. i izv.fin.'!F273</f>
        <v>0</v>
      </c>
      <c r="G263" s="67">
        <f>'Rashodi po aktiv. i izv.fin.'!G273</f>
        <v>0</v>
      </c>
      <c r="H263" s="67">
        <f>'Rashodi po aktiv. i izv.fin.'!H273</f>
        <v>0</v>
      </c>
      <c r="I263" s="145" t="e">
        <f t="shared" si="13"/>
        <v>#DIV/0!</v>
      </c>
      <c r="J263" s="145" t="e">
        <f t="shared" si="12"/>
        <v>#DIV/0!</v>
      </c>
    </row>
    <row r="264" spans="1:10" ht="15" customHeight="1">
      <c r="A264" s="101"/>
      <c r="B264" s="101"/>
      <c r="C264" s="85">
        <v>3235</v>
      </c>
      <c r="D264" s="67" t="s">
        <v>1276</v>
      </c>
      <c r="E264" s="67">
        <f>'Rashodi po aktiv. i izv.fin.'!E274</f>
        <v>0</v>
      </c>
      <c r="F264" s="67">
        <f>'Rashodi po aktiv. i izv.fin.'!F274</f>
        <v>0</v>
      </c>
      <c r="G264" s="67">
        <f>'Rashodi po aktiv. i izv.fin.'!G274</f>
        <v>0</v>
      </c>
      <c r="H264" s="67">
        <f>'Rashodi po aktiv. i izv.fin.'!H274</f>
        <v>0</v>
      </c>
      <c r="I264" s="145" t="e">
        <f t="shared" si="13"/>
        <v>#DIV/0!</v>
      </c>
      <c r="J264" s="145" t="e">
        <f t="shared" si="12"/>
        <v>#DIV/0!</v>
      </c>
    </row>
    <row r="265" spans="1:10" ht="15" customHeight="1">
      <c r="A265" s="101"/>
      <c r="B265" s="101"/>
      <c r="C265" s="85">
        <v>3237</v>
      </c>
      <c r="D265" s="67" t="s">
        <v>1278</v>
      </c>
      <c r="E265" s="67">
        <f>'Rashodi po aktiv. i izv.fin.'!E275</f>
        <v>0</v>
      </c>
      <c r="F265" s="67">
        <f>'Rashodi po aktiv. i izv.fin.'!F275</f>
        <v>0</v>
      </c>
      <c r="G265" s="67">
        <f>'Rashodi po aktiv. i izv.fin.'!G275</f>
        <v>0</v>
      </c>
      <c r="H265" s="67">
        <f>'Rashodi po aktiv. i izv.fin.'!H275</f>
        <v>0</v>
      </c>
      <c r="I265" s="145" t="e">
        <f t="shared" si="13"/>
        <v>#DIV/0!</v>
      </c>
      <c r="J265" s="145" t="e">
        <f t="shared" si="12"/>
        <v>#DIV/0!</v>
      </c>
    </row>
    <row r="266" spans="1:10" ht="15" customHeight="1">
      <c r="A266" s="101"/>
      <c r="B266" s="101"/>
      <c r="C266" s="85">
        <v>3238</v>
      </c>
      <c r="D266" s="67" t="s">
        <v>1279</v>
      </c>
      <c r="E266" s="67">
        <f>'Rashodi po aktiv. i izv.fin.'!E276</f>
        <v>0</v>
      </c>
      <c r="F266" s="67">
        <f>'Rashodi po aktiv. i izv.fin.'!F276</f>
        <v>0</v>
      </c>
      <c r="G266" s="67">
        <f>'Rashodi po aktiv. i izv.fin.'!G276</f>
        <v>0</v>
      </c>
      <c r="H266" s="67">
        <f>'Rashodi po aktiv. i izv.fin.'!H276</f>
        <v>0</v>
      </c>
      <c r="I266" s="145" t="e">
        <f t="shared" si="13"/>
        <v>#DIV/0!</v>
      </c>
      <c r="J266" s="145" t="e">
        <f t="shared" ref="J266:J329" si="14">H266/G266*100</f>
        <v>#DIV/0!</v>
      </c>
    </row>
    <row r="267" spans="1:10" ht="15" customHeight="1">
      <c r="A267" s="101"/>
      <c r="B267" s="101"/>
      <c r="C267" s="85">
        <v>3239</v>
      </c>
      <c r="D267" s="67" t="s">
        <v>1280</v>
      </c>
      <c r="E267" s="67">
        <f>'Rashodi po aktiv. i izv.fin.'!E277</f>
        <v>0</v>
      </c>
      <c r="F267" s="67">
        <f>'Rashodi po aktiv. i izv.fin.'!F277</f>
        <v>0</v>
      </c>
      <c r="G267" s="67">
        <f>'Rashodi po aktiv. i izv.fin.'!G277</f>
        <v>0</v>
      </c>
      <c r="H267" s="67">
        <f>'Rashodi po aktiv. i izv.fin.'!H277</f>
        <v>0</v>
      </c>
      <c r="I267" s="145" t="e">
        <f t="shared" si="13"/>
        <v>#DIV/0!</v>
      </c>
      <c r="J267" s="145" t="e">
        <f t="shared" si="14"/>
        <v>#DIV/0!</v>
      </c>
    </row>
    <row r="268" spans="1:10" ht="15" customHeight="1">
      <c r="A268" s="101"/>
      <c r="B268" s="101"/>
      <c r="C268" s="85">
        <v>3293</v>
      </c>
      <c r="D268" s="67" t="s">
        <v>1297</v>
      </c>
      <c r="E268" s="67">
        <f>'Rashodi po aktiv. i izv.fin.'!E278</f>
        <v>0</v>
      </c>
      <c r="F268" s="67">
        <f>'Rashodi po aktiv. i izv.fin.'!F278</f>
        <v>0</v>
      </c>
      <c r="G268" s="67">
        <f>'Rashodi po aktiv. i izv.fin.'!G278</f>
        <v>0</v>
      </c>
      <c r="H268" s="67">
        <f>'Rashodi po aktiv. i izv.fin.'!H278</f>
        <v>0</v>
      </c>
      <c r="I268" s="145" t="e">
        <f t="shared" si="13"/>
        <v>#DIV/0!</v>
      </c>
      <c r="J268" s="145" t="e">
        <f t="shared" si="14"/>
        <v>#DIV/0!</v>
      </c>
    </row>
    <row r="269" spans="1:10" ht="15" customHeight="1">
      <c r="A269" s="101"/>
      <c r="B269" s="101">
        <v>35</v>
      </c>
      <c r="C269" s="85"/>
      <c r="D269" s="102" t="s">
        <v>1549</v>
      </c>
      <c r="E269" s="102">
        <f>E270</f>
        <v>10133.040000000001</v>
      </c>
      <c r="F269" s="102">
        <f>F270</f>
        <v>0</v>
      </c>
      <c r="G269" s="102">
        <f>G270</f>
        <v>0</v>
      </c>
      <c r="H269" s="102">
        <f>H270</f>
        <v>0</v>
      </c>
      <c r="I269" s="146">
        <f t="shared" ref="I269:I352" si="15">H269/E269*100</f>
        <v>0</v>
      </c>
      <c r="J269" s="146" t="e">
        <f t="shared" si="14"/>
        <v>#DIV/0!</v>
      </c>
    </row>
    <row r="270" spans="1:10" ht="15" customHeight="1">
      <c r="A270" s="101"/>
      <c r="B270" s="101"/>
      <c r="C270" s="85">
        <v>3531</v>
      </c>
      <c r="D270" s="67" t="s">
        <v>1527</v>
      </c>
      <c r="E270" s="67">
        <f>'Rashodi po aktiv. i izv.fin.'!E280</f>
        <v>10133.040000000001</v>
      </c>
      <c r="F270" s="67">
        <f>'Rashodi po aktiv. i izv.fin.'!F280</f>
        <v>0</v>
      </c>
      <c r="G270" s="67">
        <f>'Rashodi po aktiv. i izv.fin.'!G280</f>
        <v>0</v>
      </c>
      <c r="H270" s="67">
        <f>'Rashodi po aktiv. i izv.fin.'!H280</f>
        <v>0</v>
      </c>
      <c r="I270" s="145">
        <f t="shared" si="15"/>
        <v>0</v>
      </c>
      <c r="J270" s="145" t="e">
        <f t="shared" si="14"/>
        <v>#DIV/0!</v>
      </c>
    </row>
    <row r="271" spans="1:10" ht="15" customHeight="1">
      <c r="A271" s="101"/>
      <c r="B271" s="101">
        <v>36</v>
      </c>
      <c r="C271" s="85"/>
      <c r="D271" s="102" t="s">
        <v>1631</v>
      </c>
      <c r="E271" s="102">
        <f>E272</f>
        <v>0</v>
      </c>
      <c r="F271" s="102">
        <f>F272</f>
        <v>0</v>
      </c>
      <c r="G271" s="102">
        <f>G272</f>
        <v>0</v>
      </c>
      <c r="H271" s="102">
        <f>H272</f>
        <v>0</v>
      </c>
      <c r="I271" s="146" t="e">
        <f t="shared" si="15"/>
        <v>#DIV/0!</v>
      </c>
      <c r="J271" s="146" t="e">
        <f t="shared" si="14"/>
        <v>#DIV/0!</v>
      </c>
    </row>
    <row r="272" spans="1:10" ht="15" customHeight="1">
      <c r="A272" s="101"/>
      <c r="B272" s="101"/>
      <c r="C272" s="85">
        <v>3693</v>
      </c>
      <c r="D272" s="67" t="s">
        <v>1530</v>
      </c>
      <c r="E272" s="67">
        <f>'Rashodi po aktiv. i izv.fin.'!E282</f>
        <v>0</v>
      </c>
      <c r="F272" s="67">
        <f>'Rashodi po aktiv. i izv.fin.'!F282</f>
        <v>0</v>
      </c>
      <c r="G272" s="67">
        <f>'Rashodi po aktiv. i izv.fin.'!G282</f>
        <v>0</v>
      </c>
      <c r="H272" s="67">
        <f>'Rashodi po aktiv. i izv.fin.'!H282</f>
        <v>0</v>
      </c>
      <c r="I272" s="145" t="e">
        <f t="shared" si="15"/>
        <v>#DIV/0!</v>
      </c>
      <c r="J272" s="145" t="e">
        <f t="shared" si="14"/>
        <v>#DIV/0!</v>
      </c>
    </row>
    <row r="273" spans="1:10" ht="15" customHeight="1">
      <c r="A273" s="101"/>
      <c r="B273" s="101">
        <v>38</v>
      </c>
      <c r="C273" s="85"/>
      <c r="D273" s="102" t="s">
        <v>1350</v>
      </c>
      <c r="E273" s="102">
        <f>E274</f>
        <v>0</v>
      </c>
      <c r="F273" s="102">
        <f>F274</f>
        <v>0</v>
      </c>
      <c r="G273" s="102">
        <f>G274</f>
        <v>0</v>
      </c>
      <c r="H273" s="102">
        <f>H274</f>
        <v>0</v>
      </c>
      <c r="I273" s="146" t="e">
        <f t="shared" si="15"/>
        <v>#DIV/0!</v>
      </c>
      <c r="J273" s="146" t="e">
        <f t="shared" si="14"/>
        <v>#DIV/0!</v>
      </c>
    </row>
    <row r="274" spans="1:10" ht="15" customHeight="1">
      <c r="A274" s="101"/>
      <c r="B274" s="101"/>
      <c r="C274" s="85">
        <v>3813</v>
      </c>
      <c r="D274" s="67" t="s">
        <v>1529</v>
      </c>
      <c r="E274" s="67">
        <f>'Rashodi po aktiv. i izv.fin.'!E284</f>
        <v>0</v>
      </c>
      <c r="F274" s="67">
        <f>'Rashodi po aktiv. i izv.fin.'!F284</f>
        <v>0</v>
      </c>
      <c r="G274" s="67">
        <f>'Rashodi po aktiv. i izv.fin.'!G284</f>
        <v>0</v>
      </c>
      <c r="H274" s="67">
        <f>'Rashodi po aktiv. i izv.fin.'!H284</f>
        <v>0</v>
      </c>
      <c r="I274" s="145" t="e">
        <f t="shared" si="15"/>
        <v>#DIV/0!</v>
      </c>
      <c r="J274" s="145" t="e">
        <f t="shared" si="14"/>
        <v>#DIV/0!</v>
      </c>
    </row>
    <row r="275" spans="1:10" ht="15" customHeight="1">
      <c r="A275" s="101">
        <v>4</v>
      </c>
      <c r="B275" s="101"/>
      <c r="C275" s="85"/>
      <c r="D275" s="102" t="s">
        <v>1343</v>
      </c>
      <c r="E275" s="102">
        <f>E276</f>
        <v>36042.33</v>
      </c>
      <c r="F275" s="102">
        <f>F276</f>
        <v>0</v>
      </c>
      <c r="G275" s="102">
        <f>G276</f>
        <v>0</v>
      </c>
      <c r="H275" s="102">
        <f>H276</f>
        <v>0</v>
      </c>
      <c r="I275" s="146">
        <f t="shared" si="15"/>
        <v>0</v>
      </c>
      <c r="J275" s="146" t="e">
        <f t="shared" si="14"/>
        <v>#DIV/0!</v>
      </c>
    </row>
    <row r="276" spans="1:10" ht="15" customHeight="1">
      <c r="A276" s="101"/>
      <c r="B276" s="101">
        <v>42</v>
      </c>
      <c r="C276" s="85"/>
      <c r="D276" s="102" t="s">
        <v>1344</v>
      </c>
      <c r="E276" s="102">
        <f>SUM(E277:E279)</f>
        <v>36042.33</v>
      </c>
      <c r="F276" s="102">
        <f>SUM(F277:F279)</f>
        <v>0</v>
      </c>
      <c r="G276" s="102">
        <f>SUM(G277:G279)</f>
        <v>0</v>
      </c>
      <c r="H276" s="102">
        <f>SUM(H277:H279)</f>
        <v>0</v>
      </c>
      <c r="I276" s="146">
        <f t="shared" si="15"/>
        <v>0</v>
      </c>
      <c r="J276" s="146" t="e">
        <f t="shared" si="14"/>
        <v>#DIV/0!</v>
      </c>
    </row>
    <row r="277" spans="1:10" ht="15" customHeight="1">
      <c r="A277" s="101"/>
      <c r="B277" s="101"/>
      <c r="C277" s="85">
        <v>4221</v>
      </c>
      <c r="D277" s="67" t="s">
        <v>1287</v>
      </c>
      <c r="E277" s="67">
        <f>'Rashodi po aktiv. i izv.fin.'!E287</f>
        <v>0</v>
      </c>
      <c r="F277" s="67">
        <f>'Rashodi po aktiv. i izv.fin.'!F287</f>
        <v>0</v>
      </c>
      <c r="G277" s="67">
        <f>'Rashodi po aktiv. i izv.fin.'!G287</f>
        <v>0</v>
      </c>
      <c r="H277" s="67">
        <f>'Rashodi po aktiv. i izv.fin.'!H287</f>
        <v>0</v>
      </c>
      <c r="I277" s="145" t="e">
        <f t="shared" si="15"/>
        <v>#DIV/0!</v>
      </c>
      <c r="J277" s="145" t="e">
        <f t="shared" si="14"/>
        <v>#DIV/0!</v>
      </c>
    </row>
    <row r="278" spans="1:10" ht="15" customHeight="1">
      <c r="A278" s="101"/>
      <c r="B278" s="101"/>
      <c r="C278" s="85">
        <v>4224</v>
      </c>
      <c r="D278" s="67" t="s">
        <v>1310</v>
      </c>
      <c r="E278" s="67">
        <f>'Rashodi po aktiv. i izv.fin.'!E288</f>
        <v>20250.18</v>
      </c>
      <c r="F278" s="67">
        <f>'Rashodi po aktiv. i izv.fin.'!F288</f>
        <v>0</v>
      </c>
      <c r="G278" s="67">
        <f>'Rashodi po aktiv. i izv.fin.'!G288</f>
        <v>0</v>
      </c>
      <c r="H278" s="67">
        <f>'Rashodi po aktiv. i izv.fin.'!H288</f>
        <v>0</v>
      </c>
      <c r="I278" s="145">
        <f t="shared" si="15"/>
        <v>0</v>
      </c>
      <c r="J278" s="145" t="e">
        <f t="shared" si="14"/>
        <v>#DIV/0!</v>
      </c>
    </row>
    <row r="279" spans="1:10" ht="15" customHeight="1">
      <c r="A279" s="101"/>
      <c r="B279" s="101"/>
      <c r="C279" s="85">
        <v>4262</v>
      </c>
      <c r="D279" s="67" t="s">
        <v>1409</v>
      </c>
      <c r="E279" s="67">
        <f>'Rashodi po aktiv. i izv.fin.'!E289</f>
        <v>15792.15</v>
      </c>
      <c r="F279" s="67">
        <f>'Rashodi po aktiv. i izv.fin.'!F289</f>
        <v>0</v>
      </c>
      <c r="G279" s="67">
        <f>'Rashodi po aktiv. i izv.fin.'!G289</f>
        <v>0</v>
      </c>
      <c r="H279" s="67">
        <f>'Rashodi po aktiv. i izv.fin.'!H289</f>
        <v>0</v>
      </c>
      <c r="I279" s="145">
        <f t="shared" si="15"/>
        <v>0</v>
      </c>
      <c r="J279" s="145" t="e">
        <f t="shared" si="14"/>
        <v>#DIV/0!</v>
      </c>
    </row>
    <row r="280" spans="1:10" ht="15" customHeight="1">
      <c r="A280" s="258" t="s">
        <v>1504</v>
      </c>
      <c r="B280" s="261"/>
      <c r="C280" s="261"/>
      <c r="D280" s="262"/>
      <c r="E280" s="135">
        <f>E281+E309</f>
        <v>14243.73</v>
      </c>
      <c r="F280" s="135">
        <f>F281+F309</f>
        <v>0</v>
      </c>
      <c r="G280" s="135">
        <f>G281+G309</f>
        <v>0</v>
      </c>
      <c r="H280" s="135">
        <f>H281+H309</f>
        <v>0</v>
      </c>
      <c r="I280" s="136">
        <f t="shared" si="15"/>
        <v>0</v>
      </c>
      <c r="J280" s="136" t="e">
        <f t="shared" si="14"/>
        <v>#DIV/0!</v>
      </c>
    </row>
    <row r="281" spans="1:10" ht="15" customHeight="1">
      <c r="A281" s="101">
        <v>3</v>
      </c>
      <c r="B281" s="101"/>
      <c r="C281" s="85"/>
      <c r="D281" s="102" t="s">
        <v>1356</v>
      </c>
      <c r="E281" s="102">
        <f>E282+E286+E303+E305+E307</f>
        <v>7883.92</v>
      </c>
      <c r="F281" s="102">
        <f>F282+F286+F303+F305+F307</f>
        <v>0</v>
      </c>
      <c r="G281" s="102">
        <f>G282+G286+G303+G305+G307</f>
        <v>0</v>
      </c>
      <c r="H281" s="102">
        <f>H282+H286+H303+H305+H307</f>
        <v>0</v>
      </c>
      <c r="I281" s="146">
        <f t="shared" si="15"/>
        <v>0</v>
      </c>
      <c r="J281" s="146" t="e">
        <f t="shared" si="14"/>
        <v>#DIV/0!</v>
      </c>
    </row>
    <row r="282" spans="1:10" ht="15" customHeight="1">
      <c r="A282" s="101"/>
      <c r="B282" s="101">
        <v>31</v>
      </c>
      <c r="C282" s="85"/>
      <c r="D282" s="102" t="s">
        <v>1318</v>
      </c>
      <c r="E282" s="102">
        <f>SUM(E283:E285)</f>
        <v>5780.41</v>
      </c>
      <c r="F282" s="102">
        <f>SUM(F283:F285)</f>
        <v>0</v>
      </c>
      <c r="G282" s="102">
        <f>SUM(G283:G285)</f>
        <v>0</v>
      </c>
      <c r="H282" s="102">
        <f>SUM(H283:H285)</f>
        <v>0</v>
      </c>
      <c r="I282" s="146">
        <f t="shared" si="15"/>
        <v>0</v>
      </c>
      <c r="J282" s="146" t="e">
        <f t="shared" si="14"/>
        <v>#DIV/0!</v>
      </c>
    </row>
    <row r="283" spans="1:10" ht="15" customHeight="1">
      <c r="A283" s="101"/>
      <c r="B283" s="101"/>
      <c r="C283" s="85">
        <v>3111</v>
      </c>
      <c r="D283" s="67" t="s">
        <v>1395</v>
      </c>
      <c r="E283" s="67">
        <f>'Rashodi po aktiv. i izv.fin.'!E293</f>
        <v>4961.71</v>
      </c>
      <c r="F283" s="67">
        <f>'Rashodi po aktiv. i izv.fin.'!F293</f>
        <v>0</v>
      </c>
      <c r="G283" s="67">
        <f>'Rashodi po aktiv. i izv.fin.'!G293</f>
        <v>0</v>
      </c>
      <c r="H283" s="67">
        <f>'Rashodi po aktiv. i izv.fin.'!H293</f>
        <v>0</v>
      </c>
      <c r="I283" s="145">
        <f t="shared" si="15"/>
        <v>0</v>
      </c>
      <c r="J283" s="145" t="e">
        <f t="shared" si="14"/>
        <v>#DIV/0!</v>
      </c>
    </row>
    <row r="284" spans="1:10" ht="15" customHeight="1">
      <c r="A284" s="101"/>
      <c r="B284" s="101"/>
      <c r="C284" s="85">
        <v>3121</v>
      </c>
      <c r="D284" s="67" t="s">
        <v>1293</v>
      </c>
      <c r="E284" s="67">
        <f>'Rashodi po aktiv. i izv.fin.'!E294</f>
        <v>0</v>
      </c>
      <c r="F284" s="67">
        <f>'Rashodi po aktiv. i izv.fin.'!F294</f>
        <v>0</v>
      </c>
      <c r="G284" s="67">
        <f>'Rashodi po aktiv. i izv.fin.'!G294</f>
        <v>0</v>
      </c>
      <c r="H284" s="67">
        <f>'Rashodi po aktiv. i izv.fin.'!H294</f>
        <v>0</v>
      </c>
      <c r="I284" s="145" t="e">
        <f t="shared" si="15"/>
        <v>#DIV/0!</v>
      </c>
      <c r="J284" s="145" t="e">
        <f t="shared" si="14"/>
        <v>#DIV/0!</v>
      </c>
    </row>
    <row r="285" spans="1:10" ht="15" customHeight="1">
      <c r="A285" s="101"/>
      <c r="B285" s="101"/>
      <c r="C285" s="85">
        <v>3132</v>
      </c>
      <c r="D285" s="67" t="s">
        <v>1354</v>
      </c>
      <c r="E285" s="67">
        <f>'Rashodi po aktiv. i izv.fin.'!E295</f>
        <v>818.7</v>
      </c>
      <c r="F285" s="67">
        <f>'Rashodi po aktiv. i izv.fin.'!F295</f>
        <v>0</v>
      </c>
      <c r="G285" s="67">
        <f>'Rashodi po aktiv. i izv.fin.'!G295</f>
        <v>0</v>
      </c>
      <c r="H285" s="67">
        <f>'Rashodi po aktiv. i izv.fin.'!H295</f>
        <v>0</v>
      </c>
      <c r="I285" s="145">
        <f t="shared" si="15"/>
        <v>0</v>
      </c>
      <c r="J285" s="145" t="e">
        <f t="shared" si="14"/>
        <v>#DIV/0!</v>
      </c>
    </row>
    <row r="286" spans="1:10" ht="15" customHeight="1">
      <c r="A286" s="101"/>
      <c r="B286" s="101">
        <v>32</v>
      </c>
      <c r="C286" s="85"/>
      <c r="D286" s="102" t="s">
        <v>1321</v>
      </c>
      <c r="E286" s="102">
        <f>SUM(E287:E302)</f>
        <v>315.3</v>
      </c>
      <c r="F286" s="102">
        <f>SUM(F287:F302)</f>
        <v>0</v>
      </c>
      <c r="G286" s="102">
        <f>SUM(G287:G302)</f>
        <v>0</v>
      </c>
      <c r="H286" s="102">
        <f>SUM(H287:H302)</f>
        <v>0</v>
      </c>
      <c r="I286" s="146">
        <f t="shared" si="15"/>
        <v>0</v>
      </c>
      <c r="J286" s="146" t="e">
        <f t="shared" si="14"/>
        <v>#DIV/0!</v>
      </c>
    </row>
    <row r="287" spans="1:10" ht="15" customHeight="1">
      <c r="A287" s="101"/>
      <c r="B287" s="101"/>
      <c r="C287" s="85">
        <v>3211</v>
      </c>
      <c r="D287" s="67" t="s">
        <v>1312</v>
      </c>
      <c r="E287" s="67">
        <f>'Rashodi po aktiv. i izv.fin.'!E297</f>
        <v>0</v>
      </c>
      <c r="F287" s="67">
        <f>'Rashodi po aktiv. i izv.fin.'!F297</f>
        <v>0</v>
      </c>
      <c r="G287" s="67">
        <f>'Rashodi po aktiv. i izv.fin.'!G297</f>
        <v>0</v>
      </c>
      <c r="H287" s="67">
        <f>'Rashodi po aktiv. i izv.fin.'!H297</f>
        <v>0</v>
      </c>
      <c r="I287" s="145" t="e">
        <f t="shared" si="15"/>
        <v>#DIV/0!</v>
      </c>
      <c r="J287" s="145" t="e">
        <f t="shared" si="14"/>
        <v>#DIV/0!</v>
      </c>
    </row>
    <row r="288" spans="1:10" ht="15" customHeight="1">
      <c r="A288" s="101"/>
      <c r="B288" s="101"/>
      <c r="C288" s="85">
        <v>3212</v>
      </c>
      <c r="D288" s="67" t="s">
        <v>1265</v>
      </c>
      <c r="E288" s="67">
        <f>'Rashodi po aktiv. i izv.fin.'!E298</f>
        <v>0</v>
      </c>
      <c r="F288" s="67">
        <f>'Rashodi po aktiv. i izv.fin.'!F298</f>
        <v>0</v>
      </c>
      <c r="G288" s="67">
        <f>'Rashodi po aktiv. i izv.fin.'!G298</f>
        <v>0</v>
      </c>
      <c r="H288" s="67">
        <f>'Rashodi po aktiv. i izv.fin.'!H298</f>
        <v>0</v>
      </c>
      <c r="I288" s="145" t="e">
        <f t="shared" si="15"/>
        <v>#DIV/0!</v>
      </c>
      <c r="J288" s="145" t="e">
        <f t="shared" si="14"/>
        <v>#DIV/0!</v>
      </c>
    </row>
    <row r="289" spans="1:10" ht="15" customHeight="1">
      <c r="A289" s="101"/>
      <c r="B289" s="101"/>
      <c r="C289" s="85">
        <v>3213</v>
      </c>
      <c r="D289" s="67" t="s">
        <v>1515</v>
      </c>
      <c r="E289" s="67">
        <f>'Rashodi po aktiv. i izv.fin.'!E299</f>
        <v>22.8</v>
      </c>
      <c r="F289" s="67">
        <f>'Rashodi po aktiv. i izv.fin.'!F299</f>
        <v>0</v>
      </c>
      <c r="G289" s="67">
        <f>'Rashodi po aktiv. i izv.fin.'!G299</f>
        <v>0</v>
      </c>
      <c r="H289" s="67">
        <f>'Rashodi po aktiv. i izv.fin.'!H299</f>
        <v>0</v>
      </c>
      <c r="I289" s="145">
        <f t="shared" si="15"/>
        <v>0</v>
      </c>
      <c r="J289" s="145" t="e">
        <f t="shared" si="14"/>
        <v>#DIV/0!</v>
      </c>
    </row>
    <row r="290" spans="1:10" ht="15" customHeight="1">
      <c r="A290" s="101"/>
      <c r="B290" s="101"/>
      <c r="C290" s="85">
        <v>3221</v>
      </c>
      <c r="D290" s="67" t="s">
        <v>1267</v>
      </c>
      <c r="E290" s="67">
        <f>'Rashodi po aktiv. i izv.fin.'!E300</f>
        <v>0</v>
      </c>
      <c r="F290" s="67">
        <f>'Rashodi po aktiv. i izv.fin.'!F300</f>
        <v>0</v>
      </c>
      <c r="G290" s="67">
        <f>'Rashodi po aktiv. i izv.fin.'!G300</f>
        <v>0</v>
      </c>
      <c r="H290" s="67">
        <f>'Rashodi po aktiv. i izv.fin.'!H300</f>
        <v>0</v>
      </c>
      <c r="I290" s="145" t="e">
        <f t="shared" si="15"/>
        <v>#DIV/0!</v>
      </c>
      <c r="J290" s="145" t="e">
        <f t="shared" si="14"/>
        <v>#DIV/0!</v>
      </c>
    </row>
    <row r="291" spans="1:10" ht="15" customHeight="1">
      <c r="A291" s="101"/>
      <c r="B291" s="101"/>
      <c r="C291" s="85">
        <v>3222</v>
      </c>
      <c r="D291" s="67" t="s">
        <v>1567</v>
      </c>
      <c r="E291" s="67">
        <f>'Rashodi po aktiv. i izv.fin.'!E301</f>
        <v>0</v>
      </c>
      <c r="F291" s="67">
        <f>'Rashodi po aktiv. i izv.fin.'!F301</f>
        <v>0</v>
      </c>
      <c r="G291" s="67">
        <f>'Rashodi po aktiv. i izv.fin.'!G301</f>
        <v>0</v>
      </c>
      <c r="H291" s="67">
        <f>'Rashodi po aktiv. i izv.fin.'!H301</f>
        <v>0</v>
      </c>
      <c r="I291" s="145" t="e">
        <f t="shared" si="15"/>
        <v>#DIV/0!</v>
      </c>
      <c r="J291" s="145" t="e">
        <f t="shared" si="14"/>
        <v>#DIV/0!</v>
      </c>
    </row>
    <row r="292" spans="1:10" ht="15.75" customHeight="1">
      <c r="A292" s="101"/>
      <c r="B292" s="101"/>
      <c r="C292" s="85">
        <v>3223</v>
      </c>
      <c r="D292" s="67" t="s">
        <v>1269</v>
      </c>
      <c r="E292" s="67">
        <f>'Rashodi po aktiv. i izv.fin.'!E302</f>
        <v>0</v>
      </c>
      <c r="F292" s="67">
        <f>'Rashodi po aktiv. i izv.fin.'!F302</f>
        <v>0</v>
      </c>
      <c r="G292" s="67">
        <f>'Rashodi po aktiv. i izv.fin.'!G302</f>
        <v>0</v>
      </c>
      <c r="H292" s="67">
        <f>'Rashodi po aktiv. i izv.fin.'!H302</f>
        <v>0</v>
      </c>
      <c r="I292" s="145" t="e">
        <f t="shared" si="15"/>
        <v>#DIV/0!</v>
      </c>
      <c r="J292" s="145" t="e">
        <f t="shared" si="14"/>
        <v>#DIV/0!</v>
      </c>
    </row>
    <row r="293" spans="1:10" ht="15" customHeight="1">
      <c r="A293" s="101"/>
      <c r="B293" s="101"/>
      <c r="C293" s="85">
        <v>3224</v>
      </c>
      <c r="D293" s="67" t="s">
        <v>1501</v>
      </c>
      <c r="E293" s="67">
        <f>'Rashodi po aktiv. i izv.fin.'!E303</f>
        <v>0</v>
      </c>
      <c r="F293" s="67">
        <f>'Rashodi po aktiv. i izv.fin.'!F303</f>
        <v>0</v>
      </c>
      <c r="G293" s="67">
        <f>'Rashodi po aktiv. i izv.fin.'!G303</f>
        <v>0</v>
      </c>
      <c r="H293" s="67">
        <f>'Rashodi po aktiv. i izv.fin.'!H303</f>
        <v>0</v>
      </c>
      <c r="I293" s="145" t="e">
        <f t="shared" si="15"/>
        <v>#DIV/0!</v>
      </c>
      <c r="J293" s="145" t="e">
        <f t="shared" si="14"/>
        <v>#DIV/0!</v>
      </c>
    </row>
    <row r="294" spans="1:10" ht="15" customHeight="1">
      <c r="A294" s="101"/>
      <c r="B294" s="101"/>
      <c r="C294" s="85">
        <v>3231</v>
      </c>
      <c r="D294" s="67" t="s">
        <v>1272</v>
      </c>
      <c r="E294" s="67">
        <f>'Rashodi po aktiv. i izv.fin.'!E304</f>
        <v>0</v>
      </c>
      <c r="F294" s="67">
        <f>'Rashodi po aktiv. i izv.fin.'!F304</f>
        <v>0</v>
      </c>
      <c r="G294" s="67">
        <f>'Rashodi po aktiv. i izv.fin.'!G304</f>
        <v>0</v>
      </c>
      <c r="H294" s="67">
        <f>'Rashodi po aktiv. i izv.fin.'!H304</f>
        <v>0</v>
      </c>
      <c r="I294" s="145" t="e">
        <f t="shared" si="15"/>
        <v>#DIV/0!</v>
      </c>
      <c r="J294" s="145" t="e">
        <f t="shared" si="14"/>
        <v>#DIV/0!</v>
      </c>
    </row>
    <row r="295" spans="1:10" ht="15" customHeight="1">
      <c r="A295" s="101"/>
      <c r="B295" s="101"/>
      <c r="C295" s="85">
        <v>3232</v>
      </c>
      <c r="D295" s="67" t="s">
        <v>1273</v>
      </c>
      <c r="E295" s="67">
        <f>'Rashodi po aktiv. i izv.fin.'!E305</f>
        <v>0</v>
      </c>
      <c r="F295" s="67">
        <f>'Rashodi po aktiv. i izv.fin.'!F305</f>
        <v>0</v>
      </c>
      <c r="G295" s="67">
        <f>'Rashodi po aktiv. i izv.fin.'!G305</f>
        <v>0</v>
      </c>
      <c r="H295" s="67">
        <f>'Rashodi po aktiv. i izv.fin.'!H305</f>
        <v>0</v>
      </c>
      <c r="I295" s="145" t="e">
        <f t="shared" si="15"/>
        <v>#DIV/0!</v>
      </c>
      <c r="J295" s="145" t="e">
        <f t="shared" si="14"/>
        <v>#DIV/0!</v>
      </c>
    </row>
    <row r="296" spans="1:10" ht="15" customHeight="1">
      <c r="A296" s="101"/>
      <c r="B296" s="101"/>
      <c r="C296" s="85">
        <v>3233</v>
      </c>
      <c r="D296" s="67" t="s">
        <v>1274</v>
      </c>
      <c r="E296" s="67">
        <f>'Rashodi po aktiv. i izv.fin.'!E306</f>
        <v>292.5</v>
      </c>
      <c r="F296" s="67">
        <f>'Rashodi po aktiv. i izv.fin.'!F306</f>
        <v>0</v>
      </c>
      <c r="G296" s="67">
        <f>'Rashodi po aktiv. i izv.fin.'!G306</f>
        <v>0</v>
      </c>
      <c r="H296" s="67">
        <f>'Rashodi po aktiv. i izv.fin.'!H306</f>
        <v>0</v>
      </c>
      <c r="I296" s="145">
        <f t="shared" si="15"/>
        <v>0</v>
      </c>
      <c r="J296" s="145" t="e">
        <f t="shared" si="14"/>
        <v>#DIV/0!</v>
      </c>
    </row>
    <row r="297" spans="1:10" ht="15" customHeight="1">
      <c r="A297" s="101"/>
      <c r="B297" s="101"/>
      <c r="C297" s="85">
        <v>3234</v>
      </c>
      <c r="D297" s="67" t="s">
        <v>1275</v>
      </c>
      <c r="E297" s="67">
        <f>'Rashodi po aktiv. i izv.fin.'!E307</f>
        <v>0</v>
      </c>
      <c r="F297" s="67">
        <f>'Rashodi po aktiv. i izv.fin.'!F307</f>
        <v>0</v>
      </c>
      <c r="G297" s="67">
        <f>'Rashodi po aktiv. i izv.fin.'!G307</f>
        <v>0</v>
      </c>
      <c r="H297" s="67">
        <f>'Rashodi po aktiv. i izv.fin.'!H307</f>
        <v>0</v>
      </c>
      <c r="I297" s="145" t="e">
        <f t="shared" si="15"/>
        <v>#DIV/0!</v>
      </c>
      <c r="J297" s="145" t="e">
        <f t="shared" si="14"/>
        <v>#DIV/0!</v>
      </c>
    </row>
    <row r="298" spans="1:10" ht="15" customHeight="1">
      <c r="A298" s="101"/>
      <c r="B298" s="101"/>
      <c r="C298" s="85">
        <v>3235</v>
      </c>
      <c r="D298" s="67" t="s">
        <v>1276</v>
      </c>
      <c r="E298" s="67">
        <f>'Rashodi po aktiv. i izv.fin.'!E308</f>
        <v>0</v>
      </c>
      <c r="F298" s="67">
        <f>'Rashodi po aktiv. i izv.fin.'!F308</f>
        <v>0</v>
      </c>
      <c r="G298" s="67">
        <f>'Rashodi po aktiv. i izv.fin.'!G308</f>
        <v>0</v>
      </c>
      <c r="H298" s="67">
        <f>'Rashodi po aktiv. i izv.fin.'!H308</f>
        <v>0</v>
      </c>
      <c r="I298" s="145" t="e">
        <f t="shared" si="15"/>
        <v>#DIV/0!</v>
      </c>
      <c r="J298" s="145" t="e">
        <f t="shared" si="14"/>
        <v>#DIV/0!</v>
      </c>
    </row>
    <row r="299" spans="1:10" ht="15" customHeight="1">
      <c r="A299" s="101"/>
      <c r="B299" s="101"/>
      <c r="C299" s="85">
        <v>3237</v>
      </c>
      <c r="D299" s="67" t="s">
        <v>1278</v>
      </c>
      <c r="E299" s="67">
        <f>'Rashodi po aktiv. i izv.fin.'!E309</f>
        <v>0</v>
      </c>
      <c r="F299" s="67">
        <f>'Rashodi po aktiv. i izv.fin.'!F309</f>
        <v>0</v>
      </c>
      <c r="G299" s="67">
        <f>'Rashodi po aktiv. i izv.fin.'!G309</f>
        <v>0</v>
      </c>
      <c r="H299" s="67">
        <f>'Rashodi po aktiv. i izv.fin.'!H309</f>
        <v>0</v>
      </c>
      <c r="I299" s="145" t="e">
        <f t="shared" si="15"/>
        <v>#DIV/0!</v>
      </c>
      <c r="J299" s="145" t="e">
        <f t="shared" si="14"/>
        <v>#DIV/0!</v>
      </c>
    </row>
    <row r="300" spans="1:10" ht="15" customHeight="1">
      <c r="A300" s="101"/>
      <c r="B300" s="101"/>
      <c r="C300" s="85">
        <v>3238</v>
      </c>
      <c r="D300" s="67" t="s">
        <v>1279</v>
      </c>
      <c r="E300" s="67">
        <f>'Rashodi po aktiv. i izv.fin.'!E310</f>
        <v>0</v>
      </c>
      <c r="F300" s="67">
        <f>'Rashodi po aktiv. i izv.fin.'!F310</f>
        <v>0</v>
      </c>
      <c r="G300" s="67">
        <f>'Rashodi po aktiv. i izv.fin.'!G310</f>
        <v>0</v>
      </c>
      <c r="H300" s="67">
        <f>'Rashodi po aktiv. i izv.fin.'!H310</f>
        <v>0</v>
      </c>
      <c r="I300" s="145" t="e">
        <f t="shared" si="15"/>
        <v>#DIV/0!</v>
      </c>
      <c r="J300" s="145" t="e">
        <f t="shared" si="14"/>
        <v>#DIV/0!</v>
      </c>
    </row>
    <row r="301" spans="1:10" ht="15" customHeight="1">
      <c r="A301" s="101"/>
      <c r="B301" s="101"/>
      <c r="C301" s="85">
        <v>3239</v>
      </c>
      <c r="D301" s="67" t="s">
        <v>1280</v>
      </c>
      <c r="E301" s="67">
        <f>'Rashodi po aktiv. i izv.fin.'!E311</f>
        <v>0</v>
      </c>
      <c r="F301" s="67">
        <f>'Rashodi po aktiv. i izv.fin.'!F311</f>
        <v>0</v>
      </c>
      <c r="G301" s="67">
        <f>'Rashodi po aktiv. i izv.fin.'!G311</f>
        <v>0</v>
      </c>
      <c r="H301" s="67">
        <f>'Rashodi po aktiv. i izv.fin.'!H311</f>
        <v>0</v>
      </c>
      <c r="I301" s="145" t="e">
        <f t="shared" si="15"/>
        <v>#DIV/0!</v>
      </c>
      <c r="J301" s="145" t="e">
        <f t="shared" si="14"/>
        <v>#DIV/0!</v>
      </c>
    </row>
    <row r="302" spans="1:10" ht="15" customHeight="1">
      <c r="A302" s="101"/>
      <c r="B302" s="101"/>
      <c r="C302" s="85">
        <v>3293</v>
      </c>
      <c r="D302" s="67" t="s">
        <v>1297</v>
      </c>
      <c r="E302" s="67">
        <f>'Rashodi po aktiv. i izv.fin.'!E312</f>
        <v>0</v>
      </c>
      <c r="F302" s="67">
        <f>'Rashodi po aktiv. i izv.fin.'!F312</f>
        <v>0</v>
      </c>
      <c r="G302" s="67">
        <f>'Rashodi po aktiv. i izv.fin.'!G312</f>
        <v>0</v>
      </c>
      <c r="H302" s="67">
        <f>'Rashodi po aktiv. i izv.fin.'!H312</f>
        <v>0</v>
      </c>
      <c r="I302" s="145" t="e">
        <f t="shared" si="15"/>
        <v>#DIV/0!</v>
      </c>
      <c r="J302" s="145" t="e">
        <f t="shared" si="14"/>
        <v>#DIV/0!</v>
      </c>
    </row>
    <row r="303" spans="1:10" ht="15" customHeight="1">
      <c r="A303" s="101"/>
      <c r="B303" s="101">
        <v>35</v>
      </c>
      <c r="C303" s="85"/>
      <c r="D303" s="102" t="s">
        <v>1549</v>
      </c>
      <c r="E303" s="102">
        <f>E304</f>
        <v>1788.21</v>
      </c>
      <c r="F303" s="102">
        <f>F304</f>
        <v>0</v>
      </c>
      <c r="G303" s="102">
        <f>G304</f>
        <v>0</v>
      </c>
      <c r="H303" s="102">
        <f>H304</f>
        <v>0</v>
      </c>
      <c r="I303" s="146">
        <f t="shared" si="15"/>
        <v>0</v>
      </c>
      <c r="J303" s="146" t="e">
        <f t="shared" si="14"/>
        <v>#DIV/0!</v>
      </c>
    </row>
    <row r="304" spans="1:10" ht="15" customHeight="1">
      <c r="A304" s="101"/>
      <c r="B304" s="101"/>
      <c r="C304" s="85">
        <v>3531</v>
      </c>
      <c r="D304" s="67" t="s">
        <v>1527</v>
      </c>
      <c r="E304" s="67">
        <f>'Rashodi po aktiv. i izv.fin.'!E314</f>
        <v>1788.21</v>
      </c>
      <c r="F304" s="67">
        <f>'Rashodi po aktiv. i izv.fin.'!F314</f>
        <v>0</v>
      </c>
      <c r="G304" s="67">
        <f>'Rashodi po aktiv. i izv.fin.'!G314</f>
        <v>0</v>
      </c>
      <c r="H304" s="67">
        <f>'Rashodi po aktiv. i izv.fin.'!H314</f>
        <v>0</v>
      </c>
      <c r="I304" s="145">
        <f t="shared" si="15"/>
        <v>0</v>
      </c>
      <c r="J304" s="145" t="e">
        <f t="shared" si="14"/>
        <v>#DIV/0!</v>
      </c>
    </row>
    <row r="305" spans="1:10" ht="15" customHeight="1">
      <c r="A305" s="101"/>
      <c r="B305" s="101">
        <v>36</v>
      </c>
      <c r="C305" s="85"/>
      <c r="D305" s="102" t="s">
        <v>1631</v>
      </c>
      <c r="E305" s="102">
        <f>E306</f>
        <v>0</v>
      </c>
      <c r="F305" s="102">
        <f>F306</f>
        <v>0</v>
      </c>
      <c r="G305" s="102">
        <f>G306</f>
        <v>0</v>
      </c>
      <c r="H305" s="102">
        <f>H306</f>
        <v>0</v>
      </c>
      <c r="I305" s="146" t="e">
        <f t="shared" si="15"/>
        <v>#DIV/0!</v>
      </c>
      <c r="J305" s="146" t="e">
        <f t="shared" si="14"/>
        <v>#DIV/0!</v>
      </c>
    </row>
    <row r="306" spans="1:10" ht="15" customHeight="1">
      <c r="A306" s="101"/>
      <c r="B306" s="101"/>
      <c r="C306" s="85">
        <v>3691</v>
      </c>
      <c r="D306" s="67" t="s">
        <v>1531</v>
      </c>
      <c r="E306" s="67">
        <f>'Rashodi po aktiv. i izv.fin.'!E316</f>
        <v>0</v>
      </c>
      <c r="F306" s="67">
        <f>'Rashodi po aktiv. i izv.fin.'!F316</f>
        <v>0</v>
      </c>
      <c r="G306" s="67">
        <f>'Rashodi po aktiv. i izv.fin.'!G316</f>
        <v>0</v>
      </c>
      <c r="H306" s="67">
        <f>'Rashodi po aktiv. i izv.fin.'!H316</f>
        <v>0</v>
      </c>
      <c r="I306" s="145" t="e">
        <f t="shared" si="15"/>
        <v>#DIV/0!</v>
      </c>
      <c r="J306" s="145" t="e">
        <f t="shared" si="14"/>
        <v>#DIV/0!</v>
      </c>
    </row>
    <row r="307" spans="1:10" ht="15" customHeight="1">
      <c r="A307" s="101"/>
      <c r="B307" s="101">
        <v>38</v>
      </c>
      <c r="C307" s="85"/>
      <c r="D307" s="102" t="s">
        <v>1350</v>
      </c>
      <c r="E307" s="102">
        <f>E308</f>
        <v>0</v>
      </c>
      <c r="F307" s="102">
        <f>F308</f>
        <v>0</v>
      </c>
      <c r="G307" s="102">
        <f>G308</f>
        <v>0</v>
      </c>
      <c r="H307" s="102">
        <f>H308</f>
        <v>0</v>
      </c>
      <c r="I307" s="146" t="e">
        <f t="shared" si="15"/>
        <v>#DIV/0!</v>
      </c>
      <c r="J307" s="146" t="e">
        <f t="shared" si="14"/>
        <v>#DIV/0!</v>
      </c>
    </row>
    <row r="308" spans="1:10" ht="15" customHeight="1">
      <c r="A308" s="101"/>
      <c r="B308" s="101"/>
      <c r="C308" s="85">
        <v>3813</v>
      </c>
      <c r="D308" s="67" t="s">
        <v>1529</v>
      </c>
      <c r="E308" s="67">
        <f>'Rashodi po aktiv. i izv.fin.'!E318</f>
        <v>0</v>
      </c>
      <c r="F308" s="67">
        <f>'Rashodi po aktiv. i izv.fin.'!F318</f>
        <v>0</v>
      </c>
      <c r="G308" s="67">
        <f>'Rashodi po aktiv. i izv.fin.'!G318</f>
        <v>0</v>
      </c>
      <c r="H308" s="67">
        <f>'Rashodi po aktiv. i izv.fin.'!H318</f>
        <v>0</v>
      </c>
      <c r="I308" s="145" t="e">
        <f t="shared" si="15"/>
        <v>#DIV/0!</v>
      </c>
      <c r="J308" s="145" t="e">
        <f t="shared" si="14"/>
        <v>#DIV/0!</v>
      </c>
    </row>
    <row r="309" spans="1:10" ht="15" customHeight="1">
      <c r="A309" s="101">
        <v>4</v>
      </c>
      <c r="B309" s="101"/>
      <c r="C309" s="85"/>
      <c r="D309" s="102" t="s">
        <v>1343</v>
      </c>
      <c r="E309" s="102">
        <f>E310</f>
        <v>6359.8099999999995</v>
      </c>
      <c r="F309" s="102">
        <f>F310</f>
        <v>0</v>
      </c>
      <c r="G309" s="102">
        <f>G310</f>
        <v>0</v>
      </c>
      <c r="H309" s="102">
        <f>H310</f>
        <v>0</v>
      </c>
      <c r="I309" s="146">
        <f t="shared" si="15"/>
        <v>0</v>
      </c>
      <c r="J309" s="146" t="e">
        <f t="shared" si="14"/>
        <v>#DIV/0!</v>
      </c>
    </row>
    <row r="310" spans="1:10" ht="15" customHeight="1">
      <c r="A310" s="101"/>
      <c r="B310" s="101">
        <v>42</v>
      </c>
      <c r="C310" s="85"/>
      <c r="D310" s="102" t="s">
        <v>1344</v>
      </c>
      <c r="E310" s="102">
        <f>SUM(E311:E313)</f>
        <v>6359.8099999999995</v>
      </c>
      <c r="F310" s="102">
        <f>SUM(F311:F313)</f>
        <v>0</v>
      </c>
      <c r="G310" s="102">
        <f>SUM(G311:G313)</f>
        <v>0</v>
      </c>
      <c r="H310" s="102">
        <f>SUM(H311:H313)</f>
        <v>0</v>
      </c>
      <c r="I310" s="146">
        <f t="shared" si="15"/>
        <v>0</v>
      </c>
      <c r="J310" s="146" t="e">
        <f t="shared" si="14"/>
        <v>#DIV/0!</v>
      </c>
    </row>
    <row r="311" spans="1:10" ht="15" customHeight="1">
      <c r="A311" s="101"/>
      <c r="B311" s="101"/>
      <c r="C311" s="85">
        <v>4221</v>
      </c>
      <c r="D311" s="67" t="s">
        <v>1287</v>
      </c>
      <c r="E311" s="67">
        <f>'Rashodi po aktiv. i izv.fin.'!E321</f>
        <v>0</v>
      </c>
      <c r="F311" s="67">
        <f>'Rashodi po aktiv. i izv.fin.'!F321</f>
        <v>0</v>
      </c>
      <c r="G311" s="67">
        <f>'Rashodi po aktiv. i izv.fin.'!G321</f>
        <v>0</v>
      </c>
      <c r="H311" s="67">
        <f>'Rashodi po aktiv. i izv.fin.'!H321</f>
        <v>0</v>
      </c>
      <c r="I311" s="145" t="e">
        <f t="shared" si="15"/>
        <v>#DIV/0!</v>
      </c>
      <c r="J311" s="145" t="e">
        <f t="shared" si="14"/>
        <v>#DIV/0!</v>
      </c>
    </row>
    <row r="312" spans="1:10" ht="15" customHeight="1">
      <c r="A312" s="101"/>
      <c r="B312" s="101"/>
      <c r="C312" s="85">
        <v>4224</v>
      </c>
      <c r="D312" s="67" t="s">
        <v>1310</v>
      </c>
      <c r="E312" s="67">
        <f>'Rashodi po aktiv. i izv.fin.'!E322</f>
        <v>3573.56</v>
      </c>
      <c r="F312" s="67">
        <f>'Rashodi po aktiv. i izv.fin.'!F322</f>
        <v>0</v>
      </c>
      <c r="G312" s="67">
        <f>'Rashodi po aktiv. i izv.fin.'!G322</f>
        <v>0</v>
      </c>
      <c r="H312" s="67">
        <f>'Rashodi po aktiv. i izv.fin.'!H322</f>
        <v>0</v>
      </c>
      <c r="I312" s="145">
        <f t="shared" si="15"/>
        <v>0</v>
      </c>
      <c r="J312" s="145" t="e">
        <f t="shared" si="14"/>
        <v>#DIV/0!</v>
      </c>
    </row>
    <row r="313" spans="1:10" ht="15" customHeight="1">
      <c r="A313" s="101"/>
      <c r="B313" s="101"/>
      <c r="C313" s="85">
        <v>4262</v>
      </c>
      <c r="D313" s="67" t="s">
        <v>1409</v>
      </c>
      <c r="E313" s="67">
        <f>'Rashodi po aktiv. i izv.fin.'!E323</f>
        <v>2786.25</v>
      </c>
      <c r="F313" s="67">
        <f>'Rashodi po aktiv. i izv.fin.'!F323</f>
        <v>0</v>
      </c>
      <c r="G313" s="67">
        <f>'Rashodi po aktiv. i izv.fin.'!G323</f>
        <v>0</v>
      </c>
      <c r="H313" s="67">
        <f>'Rashodi po aktiv. i izv.fin.'!H323</f>
        <v>0</v>
      </c>
      <c r="I313" s="145">
        <f t="shared" si="15"/>
        <v>0</v>
      </c>
      <c r="J313" s="145" t="e">
        <f t="shared" si="14"/>
        <v>#DIV/0!</v>
      </c>
    </row>
    <row r="314" spans="1:10" s="84" customFormat="1" ht="30" customHeight="1">
      <c r="A314" s="183" t="s">
        <v>1720</v>
      </c>
      <c r="B314" s="184"/>
      <c r="C314" s="184"/>
      <c r="D314" s="185"/>
      <c r="E314" s="135">
        <f>E315</f>
        <v>0</v>
      </c>
      <c r="F314" s="135">
        <f t="shared" ref="F314:H315" si="16">F315</f>
        <v>0</v>
      </c>
      <c r="G314" s="135">
        <f t="shared" si="16"/>
        <v>7455</v>
      </c>
      <c r="H314" s="135">
        <f t="shared" si="16"/>
        <v>26449.829999999998</v>
      </c>
      <c r="I314" s="136" t="e">
        <f t="shared" si="15"/>
        <v>#DIV/0!</v>
      </c>
      <c r="J314" s="136">
        <f t="shared" si="14"/>
        <v>354.7931589537223</v>
      </c>
    </row>
    <row r="315" spans="1:10" s="84" customFormat="1" ht="37.200000000000003" customHeight="1">
      <c r="A315" s="267" t="s">
        <v>1732</v>
      </c>
      <c r="B315" s="268"/>
      <c r="C315" s="268"/>
      <c r="D315" s="269"/>
      <c r="E315" s="71">
        <f>E316</f>
        <v>0</v>
      </c>
      <c r="F315" s="71">
        <f t="shared" si="16"/>
        <v>0</v>
      </c>
      <c r="G315" s="71">
        <f t="shared" si="16"/>
        <v>7455</v>
      </c>
      <c r="H315" s="71">
        <f t="shared" si="16"/>
        <v>26449.829999999998</v>
      </c>
      <c r="I315" s="137" t="e">
        <f t="shared" si="15"/>
        <v>#DIV/0!</v>
      </c>
      <c r="J315" s="137">
        <f t="shared" si="14"/>
        <v>354.7931589537223</v>
      </c>
    </row>
    <row r="316" spans="1:10" ht="15" customHeight="1">
      <c r="A316" s="258" t="s">
        <v>1719</v>
      </c>
      <c r="B316" s="270"/>
      <c r="C316" s="270"/>
      <c r="D316" s="271"/>
      <c r="E316" s="71">
        <f>E317+E331</f>
        <v>0</v>
      </c>
      <c r="F316" s="71">
        <f>F317+F331</f>
        <v>0</v>
      </c>
      <c r="G316" s="71">
        <f>G317+G331</f>
        <v>7455</v>
      </c>
      <c r="H316" s="71">
        <f>H317+H331</f>
        <v>26449.829999999998</v>
      </c>
      <c r="I316" s="165" t="e">
        <f t="shared" ref="I316:I326" si="17">G316/F316*100</f>
        <v>#DIV/0!</v>
      </c>
      <c r="J316" s="165">
        <f t="shared" si="14"/>
        <v>354.7931589537223</v>
      </c>
    </row>
    <row r="317" spans="1:10" ht="15" customHeight="1">
      <c r="A317" s="101">
        <v>3</v>
      </c>
      <c r="B317" s="85"/>
      <c r="C317" s="41"/>
      <c r="D317" s="41" t="s">
        <v>1356</v>
      </c>
      <c r="E317" s="64">
        <f>E318+E322+E329</f>
        <v>0</v>
      </c>
      <c r="F317" s="64">
        <f t="shared" ref="F317:H317" si="18">F318+F322+F329</f>
        <v>0</v>
      </c>
      <c r="G317" s="64">
        <f t="shared" si="18"/>
        <v>6855</v>
      </c>
      <c r="H317" s="64">
        <f t="shared" si="18"/>
        <v>14919.829999999998</v>
      </c>
      <c r="I317" s="138" t="e">
        <f t="shared" si="17"/>
        <v>#DIV/0!</v>
      </c>
      <c r="J317" s="138">
        <f t="shared" si="14"/>
        <v>217.64886943836612</v>
      </c>
    </row>
    <row r="318" spans="1:10" ht="15" customHeight="1">
      <c r="A318" s="85"/>
      <c r="B318" s="101">
        <v>31</v>
      </c>
      <c r="C318" s="41"/>
      <c r="D318" s="41" t="s">
        <v>1318</v>
      </c>
      <c r="E318" s="64">
        <f>SUM(E319:E321)</f>
        <v>0</v>
      </c>
      <c r="F318" s="64">
        <f>SUM(F319:F321)</f>
        <v>0</v>
      </c>
      <c r="G318" s="64">
        <f>SUM(G319:G321)</f>
        <v>6755</v>
      </c>
      <c r="H318" s="64">
        <f>SUM(H319:H321)</f>
        <v>8169.3099999999995</v>
      </c>
      <c r="I318" s="138" t="e">
        <f t="shared" si="17"/>
        <v>#DIV/0!</v>
      </c>
      <c r="J318" s="138">
        <f t="shared" si="14"/>
        <v>120.93723168023685</v>
      </c>
    </row>
    <row r="319" spans="1:10" ht="15" customHeight="1">
      <c r="A319" s="85"/>
      <c r="B319" s="85"/>
      <c r="C319" s="85">
        <v>3111</v>
      </c>
      <c r="D319" s="67" t="s">
        <v>1395</v>
      </c>
      <c r="E319" s="67">
        <f>'Rashodi po aktiv. i izv.fin.'!E329</f>
        <v>0</v>
      </c>
      <c r="F319" s="67">
        <f>'Rashodi po aktiv. i izv.fin.'!F329</f>
        <v>0</v>
      </c>
      <c r="G319" s="67">
        <f>'Rashodi po aktiv. i izv.fin.'!G329</f>
        <v>5800</v>
      </c>
      <c r="H319" s="67">
        <f>'Rashodi po aktiv. i izv.fin.'!H329</f>
        <v>7012.28</v>
      </c>
      <c r="I319" s="145" t="e">
        <f t="shared" si="17"/>
        <v>#DIV/0!</v>
      </c>
      <c r="J319" s="145">
        <f t="shared" si="14"/>
        <v>120.90137931034481</v>
      </c>
    </row>
    <row r="320" spans="1:10" ht="15" customHeight="1">
      <c r="A320" s="85"/>
      <c r="B320" s="85"/>
      <c r="C320" s="85">
        <v>3121</v>
      </c>
      <c r="D320" s="67" t="s">
        <v>1293</v>
      </c>
      <c r="E320" s="67">
        <f>'Rashodi po aktiv. i izv.fin.'!E330</f>
        <v>0</v>
      </c>
      <c r="F320" s="67">
        <f>'Rashodi po aktiv. i izv.fin.'!F330</f>
        <v>0</v>
      </c>
      <c r="G320" s="67">
        <f>'Rashodi po aktiv. i izv.fin.'!G330</f>
        <v>0</v>
      </c>
      <c r="H320" s="67">
        <f>'Rashodi po aktiv. i izv.fin.'!H330</f>
        <v>0</v>
      </c>
      <c r="I320" s="145" t="e">
        <f t="shared" si="17"/>
        <v>#DIV/0!</v>
      </c>
      <c r="J320" s="145" t="e">
        <f t="shared" si="14"/>
        <v>#DIV/0!</v>
      </c>
    </row>
    <row r="321" spans="1:10" ht="15" customHeight="1">
      <c r="A321" s="85"/>
      <c r="B321" s="85"/>
      <c r="C321" s="85">
        <v>3132</v>
      </c>
      <c r="D321" s="67" t="s">
        <v>1354</v>
      </c>
      <c r="E321" s="67">
        <f>'Rashodi po aktiv. i izv.fin.'!E331</f>
        <v>0</v>
      </c>
      <c r="F321" s="67">
        <f>'Rashodi po aktiv. i izv.fin.'!F331</f>
        <v>0</v>
      </c>
      <c r="G321" s="67">
        <f>'Rashodi po aktiv. i izv.fin.'!G331</f>
        <v>955</v>
      </c>
      <c r="H321" s="67">
        <f>'Rashodi po aktiv. i izv.fin.'!H331</f>
        <v>1157.03</v>
      </c>
      <c r="I321" s="145" t="e">
        <f t="shared" si="17"/>
        <v>#DIV/0!</v>
      </c>
      <c r="J321" s="145">
        <f t="shared" si="14"/>
        <v>121.15497382198951</v>
      </c>
    </row>
    <row r="322" spans="1:10" ht="15" customHeight="1">
      <c r="A322" s="85"/>
      <c r="B322" s="101">
        <v>32</v>
      </c>
      <c r="C322" s="85"/>
      <c r="D322" s="101" t="s">
        <v>1321</v>
      </c>
      <c r="E322" s="64">
        <f>SUM(E323:E328)</f>
        <v>0</v>
      </c>
      <c r="F322" s="64">
        <f t="shared" ref="F322:H322" si="19">SUM(F323:F328)</f>
        <v>0</v>
      </c>
      <c r="G322" s="64">
        <f t="shared" si="19"/>
        <v>100</v>
      </c>
      <c r="H322" s="64">
        <f t="shared" si="19"/>
        <v>5377.23</v>
      </c>
      <c r="I322" s="145" t="e">
        <f t="shared" si="17"/>
        <v>#DIV/0!</v>
      </c>
      <c r="J322" s="145">
        <f t="shared" si="14"/>
        <v>5377.23</v>
      </c>
    </row>
    <row r="323" spans="1:10" ht="15" customHeight="1">
      <c r="A323" s="85"/>
      <c r="B323" s="85"/>
      <c r="C323" s="85">
        <v>3211</v>
      </c>
      <c r="D323" s="67" t="s">
        <v>1264</v>
      </c>
      <c r="E323" s="67">
        <f>'Rashodi po aktiv. i izv.fin.'!E333</f>
        <v>0</v>
      </c>
      <c r="F323" s="67">
        <f>'Rashodi po aktiv. i izv.fin.'!F333</f>
        <v>0</v>
      </c>
      <c r="G323" s="67">
        <f>'Rashodi po aktiv. i izv.fin.'!G333</f>
        <v>0</v>
      </c>
      <c r="H323" s="67">
        <f>'Rashodi po aktiv. i izv.fin.'!H333</f>
        <v>0</v>
      </c>
      <c r="I323" s="145" t="e">
        <f t="shared" si="17"/>
        <v>#DIV/0!</v>
      </c>
      <c r="J323" s="145" t="e">
        <f t="shared" si="14"/>
        <v>#DIV/0!</v>
      </c>
    </row>
    <row r="324" spans="1:10" ht="15" customHeight="1">
      <c r="A324" s="85"/>
      <c r="B324" s="85"/>
      <c r="C324" s="85">
        <v>3212</v>
      </c>
      <c r="D324" s="67" t="s">
        <v>1265</v>
      </c>
      <c r="E324" s="67">
        <f>'Rashodi po aktiv. i izv.fin.'!E334</f>
        <v>0</v>
      </c>
      <c r="F324" s="67">
        <f>'Rashodi po aktiv. i izv.fin.'!F334</f>
        <v>0</v>
      </c>
      <c r="G324" s="67">
        <f>'Rashodi po aktiv. i izv.fin.'!G334</f>
        <v>0</v>
      </c>
      <c r="H324" s="67">
        <f>'Rashodi po aktiv. i izv.fin.'!H334</f>
        <v>0</v>
      </c>
      <c r="I324" s="145" t="e">
        <f t="shared" si="17"/>
        <v>#DIV/0!</v>
      </c>
      <c r="J324" s="145" t="e">
        <f t="shared" si="14"/>
        <v>#DIV/0!</v>
      </c>
    </row>
    <row r="325" spans="1:10" ht="15" customHeight="1">
      <c r="A325" s="85"/>
      <c r="B325" s="85"/>
      <c r="C325" s="85">
        <v>3213</v>
      </c>
      <c r="D325" s="67" t="s">
        <v>1266</v>
      </c>
      <c r="E325" s="67">
        <f>'Rashodi po aktiv. i izv.fin.'!E335</f>
        <v>0</v>
      </c>
      <c r="F325" s="67">
        <f>'Rashodi po aktiv. i izv.fin.'!F335</f>
        <v>0</v>
      </c>
      <c r="G325" s="67">
        <f>'Rashodi po aktiv. i izv.fin.'!G335</f>
        <v>0</v>
      </c>
      <c r="H325" s="67">
        <f>'Rashodi po aktiv. i izv.fin.'!H335</f>
        <v>0</v>
      </c>
      <c r="I325" s="145" t="e">
        <f t="shared" si="17"/>
        <v>#DIV/0!</v>
      </c>
      <c r="J325" s="145" t="e">
        <f t="shared" si="14"/>
        <v>#DIV/0!</v>
      </c>
    </row>
    <row r="326" spans="1:10" ht="15" customHeight="1">
      <c r="A326" s="85"/>
      <c r="B326" s="85"/>
      <c r="C326" s="85">
        <v>3221</v>
      </c>
      <c r="D326" s="67" t="s">
        <v>1267</v>
      </c>
      <c r="E326" s="67">
        <f>'Rashodi po aktiv. i izv.fin.'!E336</f>
        <v>0</v>
      </c>
      <c r="F326" s="67">
        <f>'Rashodi po aktiv. i izv.fin.'!F336</f>
        <v>0</v>
      </c>
      <c r="G326" s="67">
        <f>'Rashodi po aktiv. i izv.fin.'!G336</f>
        <v>0</v>
      </c>
      <c r="H326" s="67">
        <f>'Rashodi po aktiv. i izv.fin.'!H336</f>
        <v>0</v>
      </c>
      <c r="I326" s="145" t="e">
        <f t="shared" si="17"/>
        <v>#DIV/0!</v>
      </c>
      <c r="J326" s="145" t="e">
        <f t="shared" si="14"/>
        <v>#DIV/0!</v>
      </c>
    </row>
    <row r="327" spans="1:10" ht="15" customHeight="1">
      <c r="A327" s="85"/>
      <c r="B327" s="85"/>
      <c r="C327" s="85">
        <v>3224</v>
      </c>
      <c r="D327" s="67" t="s">
        <v>1270</v>
      </c>
      <c r="E327" s="67">
        <f>'Rashodi po aktiv. i izv.fin.'!E337</f>
        <v>0</v>
      </c>
      <c r="F327" s="67">
        <f>'Rashodi po aktiv. i izv.fin.'!F337</f>
        <v>0</v>
      </c>
      <c r="G327" s="67">
        <f>'Rashodi po aktiv. i izv.fin.'!G337</f>
        <v>0</v>
      </c>
      <c r="H327" s="67">
        <f>'Rashodi po aktiv. i izv.fin.'!H337</f>
        <v>230.5</v>
      </c>
      <c r="I327" s="145"/>
      <c r="J327" s="145" t="e">
        <f t="shared" si="14"/>
        <v>#DIV/0!</v>
      </c>
    </row>
    <row r="328" spans="1:10" ht="15" customHeight="1">
      <c r="A328" s="85"/>
      <c r="B328" s="85"/>
      <c r="C328" s="85">
        <v>3237</v>
      </c>
      <c r="D328" s="143" t="s">
        <v>1278</v>
      </c>
      <c r="E328" s="67">
        <f>'Rashodi po aktiv. i izv.fin.'!E338</f>
        <v>0</v>
      </c>
      <c r="F328" s="67">
        <f>'Rashodi po aktiv. i izv.fin.'!F338</f>
        <v>0</v>
      </c>
      <c r="G328" s="67">
        <f>'Rashodi po aktiv. i izv.fin.'!G338</f>
        <v>100</v>
      </c>
      <c r="H328" s="67">
        <f>'Rashodi po aktiv. i izv.fin.'!H338</f>
        <v>5146.7299999999996</v>
      </c>
      <c r="I328" s="145"/>
      <c r="J328" s="145">
        <f t="shared" si="14"/>
        <v>5146.7299999999996</v>
      </c>
    </row>
    <row r="329" spans="1:10" ht="15" customHeight="1">
      <c r="A329" s="101"/>
      <c r="B329" s="101">
        <v>35</v>
      </c>
      <c r="C329" s="85"/>
      <c r="D329" s="144" t="s">
        <v>1549</v>
      </c>
      <c r="E329" s="102">
        <f>E330</f>
        <v>0</v>
      </c>
      <c r="F329" s="102">
        <f t="shared" ref="F329:H329" si="20">F330</f>
        <v>0</v>
      </c>
      <c r="G329" s="102">
        <f t="shared" si="20"/>
        <v>0</v>
      </c>
      <c r="H329" s="102">
        <f t="shared" si="20"/>
        <v>1373.29</v>
      </c>
      <c r="I329" s="145" t="e">
        <f>G329/F329*100</f>
        <v>#DIV/0!</v>
      </c>
      <c r="J329" s="145" t="e">
        <f t="shared" si="14"/>
        <v>#DIV/0!</v>
      </c>
    </row>
    <row r="330" spans="1:10" ht="15" customHeight="1">
      <c r="A330" s="85"/>
      <c r="B330" s="85"/>
      <c r="C330" s="85">
        <v>3531</v>
      </c>
      <c r="D330" s="143" t="s">
        <v>1527</v>
      </c>
      <c r="E330" s="67">
        <f>'Rashodi po aktiv. i izv.fin.'!E340</f>
        <v>0</v>
      </c>
      <c r="F330" s="67">
        <f>'Rashodi po aktiv. i izv.fin.'!F340</f>
        <v>0</v>
      </c>
      <c r="G330" s="67">
        <f>'Rashodi po aktiv. i izv.fin.'!G340</f>
        <v>0</v>
      </c>
      <c r="H330" s="67">
        <f>'Rashodi po aktiv. i izv.fin.'!H340</f>
        <v>1373.29</v>
      </c>
      <c r="I330" s="145"/>
      <c r="J330" s="145" t="e">
        <f t="shared" ref="J330:J393" si="21">H330/G330*100</f>
        <v>#DIV/0!</v>
      </c>
    </row>
    <row r="331" spans="1:10" ht="15" customHeight="1">
      <c r="A331" s="101">
        <v>4</v>
      </c>
      <c r="B331" s="101"/>
      <c r="C331" s="85"/>
      <c r="D331" s="144" t="s">
        <v>1343</v>
      </c>
      <c r="E331" s="102">
        <f>E332</f>
        <v>0</v>
      </c>
      <c r="F331" s="102">
        <f t="shared" ref="F331:H332" si="22">F332</f>
        <v>0</v>
      </c>
      <c r="G331" s="102">
        <f t="shared" si="22"/>
        <v>600</v>
      </c>
      <c r="H331" s="102">
        <f t="shared" si="22"/>
        <v>11530</v>
      </c>
      <c r="I331" s="145" t="e">
        <f>G331/F331*100</f>
        <v>#DIV/0!</v>
      </c>
      <c r="J331" s="145">
        <f t="shared" si="21"/>
        <v>1921.6666666666665</v>
      </c>
    </row>
    <row r="332" spans="1:10" ht="15" customHeight="1">
      <c r="A332" s="101"/>
      <c r="B332" s="101">
        <v>42</v>
      </c>
      <c r="C332" s="85"/>
      <c r="D332" s="144" t="s">
        <v>1344</v>
      </c>
      <c r="E332" s="102">
        <f>E333</f>
        <v>0</v>
      </c>
      <c r="F332" s="102">
        <f t="shared" si="22"/>
        <v>0</v>
      </c>
      <c r="G332" s="102">
        <f t="shared" si="22"/>
        <v>600</v>
      </c>
      <c r="H332" s="102">
        <f t="shared" si="22"/>
        <v>11530</v>
      </c>
      <c r="I332" s="145" t="e">
        <f>G332/F332*100</f>
        <v>#DIV/0!</v>
      </c>
      <c r="J332" s="145">
        <f t="shared" si="21"/>
        <v>1921.6666666666665</v>
      </c>
    </row>
    <row r="333" spans="1:10" ht="15" customHeight="1">
      <c r="A333" s="85"/>
      <c r="B333" s="85"/>
      <c r="C333" s="85">
        <v>4221</v>
      </c>
      <c r="D333" s="143" t="s">
        <v>1287</v>
      </c>
      <c r="E333" s="67">
        <f>'Rashodi po aktiv. i izv.fin.'!E343</f>
        <v>0</v>
      </c>
      <c r="F333" s="67">
        <f>'Rashodi po aktiv. i izv.fin.'!F343</f>
        <v>0</v>
      </c>
      <c r="G333" s="67">
        <f>'Rashodi po aktiv. i izv.fin.'!G343</f>
        <v>600</v>
      </c>
      <c r="H333" s="67">
        <f>'Rashodi po aktiv. i izv.fin.'!H343</f>
        <v>11530</v>
      </c>
      <c r="I333" s="145" t="e">
        <f>G333/F333*100</f>
        <v>#DIV/0!</v>
      </c>
      <c r="J333" s="145">
        <f t="shared" si="21"/>
        <v>1921.6666666666665</v>
      </c>
    </row>
    <row r="334" spans="1:10" ht="30" customHeight="1">
      <c r="A334" s="258" t="s">
        <v>1701</v>
      </c>
      <c r="B334" s="261"/>
      <c r="C334" s="261"/>
      <c r="D334" s="262"/>
      <c r="E334" s="135">
        <f>E335+E340+E393+E460+E512+E564+E587+E559</f>
        <v>2020075.6199999999</v>
      </c>
      <c r="F334" s="135">
        <f>F335+F340+F393+F460+F512+F564+F587+F559</f>
        <v>1922803</v>
      </c>
      <c r="G334" s="135">
        <f>G335+G340+G393+G460+G512+G564+G587+G559</f>
        <v>1939957</v>
      </c>
      <c r="H334" s="135">
        <f>H335+H340+H393+H460+H512+H564+H587+H559</f>
        <v>1898981.1199999999</v>
      </c>
      <c r="I334" s="136">
        <f t="shared" si="15"/>
        <v>94.005447182219839</v>
      </c>
      <c r="J334" s="136">
        <f t="shared" si="21"/>
        <v>97.887794420185585</v>
      </c>
    </row>
    <row r="335" spans="1:10" s="84" customFormat="1" ht="15" customHeight="1">
      <c r="A335" s="258" t="s">
        <v>1504</v>
      </c>
      <c r="B335" s="265"/>
      <c r="C335" s="265"/>
      <c r="D335" s="266"/>
      <c r="E335" s="71">
        <f>E336</f>
        <v>0</v>
      </c>
      <c r="F335" s="71">
        <f t="shared" ref="F335:H335" si="23">F336</f>
        <v>0</v>
      </c>
      <c r="G335" s="71">
        <f t="shared" si="23"/>
        <v>0</v>
      </c>
      <c r="H335" s="71">
        <f t="shared" si="23"/>
        <v>6390.85</v>
      </c>
      <c r="I335" s="137" t="e">
        <f t="shared" si="15"/>
        <v>#DIV/0!</v>
      </c>
      <c r="J335" s="137" t="e">
        <f t="shared" si="21"/>
        <v>#DIV/0!</v>
      </c>
    </row>
    <row r="336" spans="1:10" s="84" customFormat="1" ht="15" customHeight="1">
      <c r="A336" s="101">
        <v>3</v>
      </c>
      <c r="B336" s="85"/>
      <c r="C336" s="41"/>
      <c r="D336" s="41" t="s">
        <v>1356</v>
      </c>
      <c r="E336" s="64">
        <f>E337</f>
        <v>0</v>
      </c>
      <c r="F336" s="64">
        <f>F337</f>
        <v>0</v>
      </c>
      <c r="G336" s="64">
        <f>G337</f>
        <v>0</v>
      </c>
      <c r="H336" s="64">
        <f>H337</f>
        <v>6390.85</v>
      </c>
      <c r="I336" s="138" t="e">
        <f t="shared" si="15"/>
        <v>#DIV/0!</v>
      </c>
      <c r="J336" s="138" t="e">
        <f t="shared" si="21"/>
        <v>#DIV/0!</v>
      </c>
    </row>
    <row r="337" spans="1:10" s="84" customFormat="1" ht="15" customHeight="1">
      <c r="A337" s="85"/>
      <c r="B337" s="101">
        <v>31</v>
      </c>
      <c r="C337" s="41"/>
      <c r="D337" s="41" t="s">
        <v>1318</v>
      </c>
      <c r="E337" s="64">
        <f>SUM(E338:E339)</f>
        <v>0</v>
      </c>
      <c r="F337" s="64">
        <f>SUM(F338:F339)</f>
        <v>0</v>
      </c>
      <c r="G337" s="64">
        <f>SUM(G338:G339)</f>
        <v>0</v>
      </c>
      <c r="H337" s="64">
        <f>SUM(H338:H339)</f>
        <v>6390.85</v>
      </c>
      <c r="I337" s="138" t="e">
        <f t="shared" si="15"/>
        <v>#DIV/0!</v>
      </c>
      <c r="J337" s="138" t="e">
        <f t="shared" si="21"/>
        <v>#DIV/0!</v>
      </c>
    </row>
    <row r="338" spans="1:10" s="84" customFormat="1" ht="15" customHeight="1">
      <c r="A338" s="85"/>
      <c r="B338" s="85"/>
      <c r="C338" s="85">
        <v>3111</v>
      </c>
      <c r="D338" s="67" t="s">
        <v>1395</v>
      </c>
      <c r="E338" s="67">
        <f>'Rashodi po aktiv. i izv.fin.'!E642</f>
        <v>0</v>
      </c>
      <c r="F338" s="67">
        <f>'Rashodi po aktiv. i izv.fin.'!F642</f>
        <v>0</v>
      </c>
      <c r="G338" s="67">
        <f>'Rashodi po aktiv. i izv.fin.'!G642</f>
        <v>0</v>
      </c>
      <c r="H338" s="67">
        <f>'Rashodi po aktiv. i izv.fin.'!H642</f>
        <v>6369.09</v>
      </c>
      <c r="I338" s="139" t="e">
        <f t="shared" si="15"/>
        <v>#DIV/0!</v>
      </c>
      <c r="J338" s="139" t="e">
        <f t="shared" si="21"/>
        <v>#DIV/0!</v>
      </c>
    </row>
    <row r="339" spans="1:10" s="84" customFormat="1" ht="15" customHeight="1">
      <c r="A339" s="85"/>
      <c r="B339" s="85"/>
      <c r="C339" s="85">
        <v>3132</v>
      </c>
      <c r="D339" s="67" t="s">
        <v>1354</v>
      </c>
      <c r="E339" s="67">
        <f>'Rashodi po aktiv. i izv.fin.'!E643</f>
        <v>0</v>
      </c>
      <c r="F339" s="67">
        <f>'Rashodi po aktiv. i izv.fin.'!F643</f>
        <v>0</v>
      </c>
      <c r="G339" s="67">
        <f>'Rashodi po aktiv. i izv.fin.'!G643</f>
        <v>0</v>
      </c>
      <c r="H339" s="67">
        <f>'Rashodi po aktiv. i izv.fin.'!H643</f>
        <v>21.76</v>
      </c>
      <c r="I339" s="139" t="e">
        <f t="shared" si="15"/>
        <v>#DIV/0!</v>
      </c>
      <c r="J339" s="139" t="e">
        <f t="shared" si="21"/>
        <v>#DIV/0!</v>
      </c>
    </row>
    <row r="340" spans="1:10" ht="15" customHeight="1">
      <c r="A340" s="258" t="s">
        <v>1263</v>
      </c>
      <c r="B340" s="261"/>
      <c r="C340" s="261"/>
      <c r="D340" s="262"/>
      <c r="E340" s="135">
        <f>E341+E384</f>
        <v>827560.35000000009</v>
      </c>
      <c r="F340" s="135">
        <f>F341+F384</f>
        <v>928997</v>
      </c>
      <c r="G340" s="135">
        <f>G341+G384</f>
        <v>993017</v>
      </c>
      <c r="H340" s="135">
        <f>H341+H384</f>
        <v>766070.53</v>
      </c>
      <c r="I340" s="136">
        <f t="shared" si="15"/>
        <v>92.569747934395352</v>
      </c>
      <c r="J340" s="136">
        <f t="shared" si="21"/>
        <v>77.145761855033697</v>
      </c>
    </row>
    <row r="341" spans="1:10" ht="15" customHeight="1">
      <c r="A341" s="101">
        <v>3</v>
      </c>
      <c r="B341" s="101"/>
      <c r="C341" s="85"/>
      <c r="D341" s="102" t="s">
        <v>1356</v>
      </c>
      <c r="E341" s="102">
        <f>E342+E349+E374+E379+E381</f>
        <v>827228.54</v>
      </c>
      <c r="F341" s="102">
        <f>F342+F349+F374+F379+F381</f>
        <v>858497</v>
      </c>
      <c r="G341" s="102">
        <f>G342+G349+G374+G379+G381</f>
        <v>942367</v>
      </c>
      <c r="H341" s="102">
        <f>H342+H349+H374+H379+H381</f>
        <v>765921.48</v>
      </c>
      <c r="I341" s="146">
        <f t="shared" si="15"/>
        <v>92.588860630944865</v>
      </c>
      <c r="J341" s="146">
        <f t="shared" si="21"/>
        <v>81.276347749868151</v>
      </c>
    </row>
    <row r="342" spans="1:10" ht="15" customHeight="1">
      <c r="A342" s="101"/>
      <c r="B342" s="101">
        <v>31</v>
      </c>
      <c r="C342" s="85"/>
      <c r="D342" s="102" t="s">
        <v>1318</v>
      </c>
      <c r="E342" s="102">
        <f>SUM(E343:E348)</f>
        <v>366502.51</v>
      </c>
      <c r="F342" s="102">
        <f>SUM(F343:F348)</f>
        <v>338003</v>
      </c>
      <c r="G342" s="102">
        <f>SUM(G343:G348)</f>
        <v>446115</v>
      </c>
      <c r="H342" s="102">
        <f>SUM(H343:H348)</f>
        <v>306851.82000000007</v>
      </c>
      <c r="I342" s="146">
        <f t="shared" si="15"/>
        <v>83.724343388535061</v>
      </c>
      <c r="J342" s="146">
        <f t="shared" si="21"/>
        <v>68.783120944151193</v>
      </c>
    </row>
    <row r="343" spans="1:10" ht="15" customHeight="1">
      <c r="A343" s="101"/>
      <c r="B343" s="101"/>
      <c r="C343" s="104" t="s">
        <v>1427</v>
      </c>
      <c r="D343" s="67" t="s">
        <v>1395</v>
      </c>
      <c r="E343" s="67">
        <f>'Rashodi po aktiv. i izv.fin.'!E491+'Rashodi po aktiv. i izv.fin.'!E558+'Rashodi po aktiv. i izv.fin.'!E647+'Rashodi po aktiv. i izv.fin.'!E997</f>
        <v>220770.90000000002</v>
      </c>
      <c r="F343" s="67">
        <f>'Rashodi po aktiv. i izv.fin.'!F491+'Rashodi po aktiv. i izv.fin.'!F558+'Rashodi po aktiv. i izv.fin.'!F647+'Rashodi po aktiv. i izv.fin.'!F997</f>
        <v>158200</v>
      </c>
      <c r="G343" s="67">
        <f>'Rashodi po aktiv. i izv.fin.'!G491+'Rashodi po aktiv. i izv.fin.'!G558+'Rashodi po aktiv. i izv.fin.'!G647+'Rashodi po aktiv. i izv.fin.'!G997</f>
        <v>251000</v>
      </c>
      <c r="H343" s="67">
        <f>'Rashodi po aktiv. i izv.fin.'!H491+'Rashodi po aktiv. i izv.fin.'!H558+'Rashodi po aktiv. i izv.fin.'!H647+'Rashodi po aktiv. i izv.fin.'!H997</f>
        <v>170020.33000000002</v>
      </c>
      <c r="I343" s="145">
        <f t="shared" si="15"/>
        <v>77.012110744667879</v>
      </c>
      <c r="J343" s="145">
        <f t="shared" si="21"/>
        <v>67.737183266932277</v>
      </c>
    </row>
    <row r="344" spans="1:10" ht="15" customHeight="1">
      <c r="A344" s="101"/>
      <c r="B344" s="101"/>
      <c r="C344" s="104">
        <v>3112</v>
      </c>
      <c r="D344" s="67" t="s">
        <v>1470</v>
      </c>
      <c r="E344" s="67">
        <f>'Rashodi po aktiv. i izv.fin.'!E648+'Rashodi po aktiv. i izv.fin.'!E559</f>
        <v>2985.91</v>
      </c>
      <c r="F344" s="67">
        <f>'Rashodi po aktiv. i izv.fin.'!F648+'Rashodi po aktiv. i izv.fin.'!F559</f>
        <v>3700</v>
      </c>
      <c r="G344" s="67">
        <f>'Rashodi po aktiv. i izv.fin.'!G648+'Rashodi po aktiv. i izv.fin.'!G559</f>
        <v>3700</v>
      </c>
      <c r="H344" s="67">
        <f>'Rashodi po aktiv. i izv.fin.'!H648+'Rashodi po aktiv. i izv.fin.'!H559</f>
        <v>0</v>
      </c>
      <c r="I344" s="145">
        <f t="shared" si="15"/>
        <v>0</v>
      </c>
      <c r="J344" s="145">
        <f t="shared" si="21"/>
        <v>0</v>
      </c>
    </row>
    <row r="345" spans="1:10" ht="15" customHeight="1">
      <c r="A345" s="101"/>
      <c r="B345" s="101"/>
      <c r="C345" s="104">
        <v>3113</v>
      </c>
      <c r="D345" s="67" t="s">
        <v>1500</v>
      </c>
      <c r="E345" s="67">
        <f>'Rashodi po aktiv. i izv.fin.'!E560</f>
        <v>0</v>
      </c>
      <c r="F345" s="67">
        <f>'Rashodi po aktiv. i izv.fin.'!F560</f>
        <v>0</v>
      </c>
      <c r="G345" s="67">
        <f>'Rashodi po aktiv. i izv.fin.'!G560</f>
        <v>0</v>
      </c>
      <c r="H345" s="67">
        <f>'Rashodi po aktiv. i izv.fin.'!H560</f>
        <v>0</v>
      </c>
      <c r="I345" s="145" t="e">
        <f t="shared" si="15"/>
        <v>#DIV/0!</v>
      </c>
      <c r="J345" s="145" t="e">
        <f t="shared" si="21"/>
        <v>#DIV/0!</v>
      </c>
    </row>
    <row r="346" spans="1:10" ht="15" customHeight="1">
      <c r="A346" s="101"/>
      <c r="B346" s="101"/>
      <c r="C346" s="104">
        <v>3121</v>
      </c>
      <c r="D346" s="67" t="s">
        <v>1293</v>
      </c>
      <c r="E346" s="67">
        <f>'Rashodi po aktiv. i izv.fin.'!E649+'Rashodi po aktiv. i izv.fin.'!E492+'Rashodi po aktiv. i izv.fin.'!E1037</f>
        <v>106318.52</v>
      </c>
      <c r="F346" s="67">
        <f>'Rashodi po aktiv. i izv.fin.'!F649+'Rashodi po aktiv. i izv.fin.'!F492+'Rashodi po aktiv. i izv.fin.'!F1037</f>
        <v>150000</v>
      </c>
      <c r="G346" s="67">
        <f>'Rashodi po aktiv. i izv.fin.'!G649+'Rashodi po aktiv. i izv.fin.'!G492+'Rashodi po aktiv. i izv.fin.'!G1037</f>
        <v>150000</v>
      </c>
      <c r="H346" s="67">
        <f>'Rashodi po aktiv. i izv.fin.'!H649+'Rashodi po aktiv. i izv.fin.'!H492+'Rashodi po aktiv. i izv.fin.'!H1037</f>
        <v>108744.52</v>
      </c>
      <c r="I346" s="145">
        <f t="shared" si="15"/>
        <v>102.28182258368533</v>
      </c>
      <c r="J346" s="145">
        <f t="shared" si="21"/>
        <v>72.496346666666668</v>
      </c>
    </row>
    <row r="347" spans="1:10" ht="15" customHeight="1">
      <c r="A347" s="101"/>
      <c r="B347" s="101"/>
      <c r="C347" s="104" t="s">
        <v>1428</v>
      </c>
      <c r="D347" s="67" t="s">
        <v>1354</v>
      </c>
      <c r="E347" s="67">
        <f>'Rashodi po aktiv. i izv.fin.'!E493+'Rashodi po aktiv. i izv.fin.'!E561+'Rashodi po aktiv. i izv.fin.'!E650+'Rashodi po aktiv. i izv.fin.'!E998</f>
        <v>36427.18</v>
      </c>
      <c r="F347" s="67">
        <f>'Rashodi po aktiv. i izv.fin.'!F493+'Rashodi po aktiv. i izv.fin.'!F561+'Rashodi po aktiv. i izv.fin.'!F650+'Rashodi po aktiv. i izv.fin.'!F998</f>
        <v>26103</v>
      </c>
      <c r="G347" s="67">
        <f>'Rashodi po aktiv. i izv.fin.'!G493+'Rashodi po aktiv. i izv.fin.'!G561+'Rashodi po aktiv. i izv.fin.'!G650+'Rashodi po aktiv. i izv.fin.'!G998</f>
        <v>41415</v>
      </c>
      <c r="H347" s="67">
        <f>'Rashodi po aktiv. i izv.fin.'!H493+'Rashodi po aktiv. i izv.fin.'!H561+'Rashodi po aktiv. i izv.fin.'!H650+'Rashodi po aktiv. i izv.fin.'!H998</f>
        <v>28086.97</v>
      </c>
      <c r="I347" s="145">
        <f t="shared" si="15"/>
        <v>77.104431361417497</v>
      </c>
      <c r="J347" s="145">
        <f t="shared" si="21"/>
        <v>67.818350839067975</v>
      </c>
    </row>
    <row r="348" spans="1:10" ht="15" customHeight="1">
      <c r="A348" s="101"/>
      <c r="B348" s="101"/>
      <c r="C348" s="104" t="s">
        <v>1429</v>
      </c>
      <c r="D348" s="67" t="s">
        <v>1471</v>
      </c>
      <c r="E348" s="67">
        <f>'Rashodi po aktiv. i izv.fin.'!E494+'Rashodi po aktiv. i izv.fin.'!E651+'Rashodi po aktiv. i izv.fin.'!E999+'Rashodi po aktiv. i izv.fin.'!E562</f>
        <v>0</v>
      </c>
      <c r="F348" s="67">
        <f>'Rashodi po aktiv. i izv.fin.'!F494+'Rashodi po aktiv. i izv.fin.'!F651+'Rashodi po aktiv. i izv.fin.'!F999+'Rashodi po aktiv. i izv.fin.'!F562</f>
        <v>0</v>
      </c>
      <c r="G348" s="67">
        <f>'Rashodi po aktiv. i izv.fin.'!G494+'Rashodi po aktiv. i izv.fin.'!G651+'Rashodi po aktiv. i izv.fin.'!G999+'Rashodi po aktiv. i izv.fin.'!G562</f>
        <v>0</v>
      </c>
      <c r="H348" s="67">
        <f>'Rashodi po aktiv. i izv.fin.'!H494+'Rashodi po aktiv. i izv.fin.'!H651+'Rashodi po aktiv. i izv.fin.'!H999+'Rashodi po aktiv. i izv.fin.'!H562</f>
        <v>0</v>
      </c>
      <c r="I348" s="145" t="e">
        <f t="shared" si="15"/>
        <v>#DIV/0!</v>
      </c>
      <c r="J348" s="145" t="e">
        <f t="shared" si="21"/>
        <v>#DIV/0!</v>
      </c>
    </row>
    <row r="349" spans="1:10" ht="15" customHeight="1">
      <c r="A349" s="101"/>
      <c r="B349" s="101">
        <v>32</v>
      </c>
      <c r="C349" s="104"/>
      <c r="D349" s="102" t="s">
        <v>1321</v>
      </c>
      <c r="E349" s="102">
        <f>SUM(E350:E373)</f>
        <v>418664.43000000005</v>
      </c>
      <c r="F349" s="102">
        <f>SUM(F350:F373)</f>
        <v>479494</v>
      </c>
      <c r="G349" s="102">
        <f>SUM(G350:G373)</f>
        <v>457142</v>
      </c>
      <c r="H349" s="102">
        <f>SUM(H350:H373)</f>
        <v>421181.76</v>
      </c>
      <c r="I349" s="146">
        <f t="shared" si="15"/>
        <v>100.60127630140443</v>
      </c>
      <c r="J349" s="146">
        <f t="shared" si="21"/>
        <v>92.133682750655154</v>
      </c>
    </row>
    <row r="350" spans="1:10" ht="15" customHeight="1">
      <c r="A350" s="101"/>
      <c r="B350" s="101"/>
      <c r="C350" s="104" t="s">
        <v>1460</v>
      </c>
      <c r="D350" s="67" t="s">
        <v>1264</v>
      </c>
      <c r="E350" s="67">
        <f>'Rashodi po aktiv. i izv.fin.'!E496+'Rashodi po aktiv. i izv.fin.'!E564+'Rashodi po aktiv. i izv.fin.'!E653+'Rashodi po aktiv. i izv.fin.'!E1001+'Rashodi po aktiv. i izv.fin.'!E1039</f>
        <v>12628.34</v>
      </c>
      <c r="F350" s="67">
        <f>'Rashodi po aktiv. i izv.fin.'!F496+'Rashodi po aktiv. i izv.fin.'!F564+'Rashodi po aktiv. i izv.fin.'!F653+'Rashodi po aktiv. i izv.fin.'!F1001+'Rashodi po aktiv. i izv.fin.'!F1039</f>
        <v>9783</v>
      </c>
      <c r="G350" s="67">
        <f>'Rashodi po aktiv. i izv.fin.'!G496+'Rashodi po aktiv. i izv.fin.'!G564+'Rashodi po aktiv. i izv.fin.'!G653+'Rashodi po aktiv. i izv.fin.'!G1001+'Rashodi po aktiv. i izv.fin.'!G1039</f>
        <v>9783</v>
      </c>
      <c r="H350" s="67">
        <f>'Rashodi po aktiv. i izv.fin.'!H496+'Rashodi po aktiv. i izv.fin.'!H564+'Rashodi po aktiv. i izv.fin.'!H653+'Rashodi po aktiv. i izv.fin.'!H1001+'Rashodi po aktiv. i izv.fin.'!H1039</f>
        <v>11644.939999999999</v>
      </c>
      <c r="I350" s="145">
        <f t="shared" si="15"/>
        <v>92.212753220138183</v>
      </c>
      <c r="J350" s="145">
        <f t="shared" si="21"/>
        <v>119.03240314831849</v>
      </c>
    </row>
    <row r="351" spans="1:10" ht="15" customHeight="1">
      <c r="A351" s="101"/>
      <c r="B351" s="101"/>
      <c r="C351" s="104">
        <v>3212</v>
      </c>
      <c r="D351" s="67" t="s">
        <v>1265</v>
      </c>
      <c r="E351" s="67">
        <f>'Rashodi po aktiv. i izv.fin.'!E654+'Rashodi po aktiv. i izv.fin.'!E497</f>
        <v>1557.73</v>
      </c>
      <c r="F351" s="67">
        <f>'Rashodi po aktiv. i izv.fin.'!F654+'Rashodi po aktiv. i izv.fin.'!F497</f>
        <v>819</v>
      </c>
      <c r="G351" s="67">
        <f>'Rashodi po aktiv. i izv.fin.'!G654+'Rashodi po aktiv. i izv.fin.'!G497</f>
        <v>819</v>
      </c>
      <c r="H351" s="67">
        <f>'Rashodi po aktiv. i izv.fin.'!H654+'Rashodi po aktiv. i izv.fin.'!H497</f>
        <v>399.07</v>
      </c>
      <c r="I351" s="145">
        <f t="shared" si="15"/>
        <v>25.618688732963989</v>
      </c>
      <c r="J351" s="145">
        <f t="shared" si="21"/>
        <v>48.726495726495727</v>
      </c>
    </row>
    <row r="352" spans="1:10" ht="15" customHeight="1">
      <c r="A352" s="101"/>
      <c r="B352" s="101"/>
      <c r="C352" s="104" t="s">
        <v>1430</v>
      </c>
      <c r="D352" s="67" t="s">
        <v>1266</v>
      </c>
      <c r="E352" s="67">
        <f>'Rashodi po aktiv. i izv.fin.'!E498+'Rashodi po aktiv. i izv.fin.'!E655</f>
        <v>995.42</v>
      </c>
      <c r="F352" s="67">
        <f>'Rashodi po aktiv. i izv.fin.'!F498+'Rashodi po aktiv. i izv.fin.'!F655</f>
        <v>2500</v>
      </c>
      <c r="G352" s="67">
        <f>'Rashodi po aktiv. i izv.fin.'!G498+'Rashodi po aktiv. i izv.fin.'!G655</f>
        <v>1500</v>
      </c>
      <c r="H352" s="67">
        <f>'Rashodi po aktiv. i izv.fin.'!H498+'Rashodi po aktiv. i izv.fin.'!H655</f>
        <v>0</v>
      </c>
      <c r="I352" s="145">
        <f t="shared" si="15"/>
        <v>0</v>
      </c>
      <c r="J352" s="145">
        <f t="shared" si="21"/>
        <v>0</v>
      </c>
    </row>
    <row r="353" spans="1:10" ht="15" customHeight="1">
      <c r="A353" s="101"/>
      <c r="B353" s="101"/>
      <c r="C353" s="104">
        <v>3214</v>
      </c>
      <c r="D353" s="67" t="s">
        <v>1533</v>
      </c>
      <c r="E353" s="67">
        <f>'Rashodi po aktiv. i izv.fin.'!E656</f>
        <v>0</v>
      </c>
      <c r="F353" s="67">
        <f>'Rashodi po aktiv. i izv.fin.'!F656</f>
        <v>0</v>
      </c>
      <c r="G353" s="67">
        <f>'Rashodi po aktiv. i izv.fin.'!G656</f>
        <v>0</v>
      </c>
      <c r="H353" s="67">
        <f>'Rashodi po aktiv. i izv.fin.'!H656</f>
        <v>0</v>
      </c>
      <c r="I353" s="145" t="e">
        <f t="shared" ref="I353:I416" si="24">H353/E353*100</f>
        <v>#DIV/0!</v>
      </c>
      <c r="J353" s="145" t="e">
        <f t="shared" si="21"/>
        <v>#DIV/0!</v>
      </c>
    </row>
    <row r="354" spans="1:10" ht="15" customHeight="1">
      <c r="A354" s="101"/>
      <c r="B354" s="101"/>
      <c r="C354" s="104" t="s">
        <v>1436</v>
      </c>
      <c r="D354" s="67" t="s">
        <v>1267</v>
      </c>
      <c r="E354" s="67">
        <f>'Rashodi po aktiv. i izv.fin.'!E499+'Rashodi po aktiv. i izv.fin.'!E566+'Rashodi po aktiv. i izv.fin.'!E657</f>
        <v>649.36</v>
      </c>
      <c r="F354" s="67">
        <f>'Rashodi po aktiv. i izv.fin.'!F499+'Rashodi po aktiv. i izv.fin.'!F566+'Rashodi po aktiv. i izv.fin.'!F657</f>
        <v>800</v>
      </c>
      <c r="G354" s="67">
        <f>'Rashodi po aktiv. i izv.fin.'!G499+'Rashodi po aktiv. i izv.fin.'!G566+'Rashodi po aktiv. i izv.fin.'!G657</f>
        <v>800</v>
      </c>
      <c r="H354" s="67">
        <f>'Rashodi po aktiv. i izv.fin.'!H499+'Rashodi po aktiv. i izv.fin.'!H566+'Rashodi po aktiv. i izv.fin.'!H657</f>
        <v>412.5</v>
      </c>
      <c r="I354" s="145">
        <f t="shared" si="24"/>
        <v>63.524085253172359</v>
      </c>
      <c r="J354" s="145">
        <f t="shared" si="21"/>
        <v>51.5625</v>
      </c>
    </row>
    <row r="355" spans="1:10" ht="15" customHeight="1">
      <c r="A355" s="101"/>
      <c r="B355" s="101"/>
      <c r="C355" s="104">
        <v>3222</v>
      </c>
      <c r="D355" s="67" t="s">
        <v>1268</v>
      </c>
      <c r="E355" s="67">
        <f>'Rashodi po aktiv. i izv.fin.'!E658+'Rashodi po aktiv. i izv.fin.'!E500+'Rashodi po aktiv. i izv.fin.'!E567</f>
        <v>1620.64</v>
      </c>
      <c r="F355" s="67">
        <f>'Rashodi po aktiv. i izv.fin.'!F658+'Rashodi po aktiv. i izv.fin.'!F500+'Rashodi po aktiv. i izv.fin.'!F567</f>
        <v>1500</v>
      </c>
      <c r="G355" s="67">
        <f>'Rashodi po aktiv. i izv.fin.'!G658+'Rashodi po aktiv. i izv.fin.'!G500+'Rashodi po aktiv. i izv.fin.'!G567</f>
        <v>2250</v>
      </c>
      <c r="H355" s="67">
        <f>'Rashodi po aktiv. i izv.fin.'!H658+'Rashodi po aktiv. i izv.fin.'!H500+'Rashodi po aktiv. i izv.fin.'!H567</f>
        <v>2399.7199999999998</v>
      </c>
      <c r="I355" s="145">
        <f t="shared" si="24"/>
        <v>148.07236647250465</v>
      </c>
      <c r="J355" s="145">
        <f t="shared" si="21"/>
        <v>106.6542222222222</v>
      </c>
    </row>
    <row r="356" spans="1:10" ht="15" customHeight="1">
      <c r="A356" s="101"/>
      <c r="B356" s="101"/>
      <c r="C356" s="104">
        <v>3223</v>
      </c>
      <c r="D356" s="67" t="s">
        <v>1269</v>
      </c>
      <c r="E356" s="67">
        <f>'Rashodi po aktiv. i izv.fin.'!E659+'Rashodi po aktiv. i izv.fin.'!E501</f>
        <v>1791.57</v>
      </c>
      <c r="F356" s="67">
        <f>'Rashodi po aktiv. i izv.fin.'!F659+'Rashodi po aktiv. i izv.fin.'!F501</f>
        <v>1500</v>
      </c>
      <c r="G356" s="67">
        <f>'Rashodi po aktiv. i izv.fin.'!G659+'Rashodi po aktiv. i izv.fin.'!G501</f>
        <v>1500</v>
      </c>
      <c r="H356" s="67">
        <f>'Rashodi po aktiv. i izv.fin.'!H659+'Rashodi po aktiv. i izv.fin.'!H501</f>
        <v>6255.48</v>
      </c>
      <c r="I356" s="145">
        <f t="shared" si="24"/>
        <v>349.16190827039969</v>
      </c>
      <c r="J356" s="145">
        <f t="shared" si="21"/>
        <v>417.03199999999993</v>
      </c>
    </row>
    <row r="357" spans="1:10" ht="15" customHeight="1">
      <c r="A357" s="101"/>
      <c r="B357" s="101"/>
      <c r="C357" s="104">
        <v>3224</v>
      </c>
      <c r="D357" s="67" t="s">
        <v>1495</v>
      </c>
      <c r="E357" s="67">
        <f>'Rashodi po aktiv. i izv.fin.'!E660+'Rashodi po aktiv. i izv.fin.'!E502</f>
        <v>0</v>
      </c>
      <c r="F357" s="67">
        <f>'Rashodi po aktiv. i izv.fin.'!F660+'Rashodi po aktiv. i izv.fin.'!F502</f>
        <v>20000</v>
      </c>
      <c r="G357" s="67">
        <f>'Rashodi po aktiv. i izv.fin.'!G660+'Rashodi po aktiv. i izv.fin.'!G502</f>
        <v>20000</v>
      </c>
      <c r="H357" s="67">
        <f>'Rashodi po aktiv. i izv.fin.'!H660+'Rashodi po aktiv. i izv.fin.'!H502</f>
        <v>0</v>
      </c>
      <c r="I357" s="145" t="e">
        <f t="shared" si="24"/>
        <v>#DIV/0!</v>
      </c>
      <c r="J357" s="145">
        <f t="shared" si="21"/>
        <v>0</v>
      </c>
    </row>
    <row r="358" spans="1:10" ht="15" customHeight="1">
      <c r="A358" s="101"/>
      <c r="B358" s="101"/>
      <c r="C358" s="104">
        <v>3227</v>
      </c>
      <c r="D358" s="67" t="s">
        <v>1479</v>
      </c>
      <c r="E358" s="67">
        <f>'Rashodi po aktiv. i izv.fin.'!E503</f>
        <v>0</v>
      </c>
      <c r="F358" s="67">
        <f>'Rashodi po aktiv. i izv.fin.'!F503</f>
        <v>0</v>
      </c>
      <c r="G358" s="67">
        <f>'Rashodi po aktiv. i izv.fin.'!G503</f>
        <v>0</v>
      </c>
      <c r="H358" s="67">
        <f>'Rashodi po aktiv. i izv.fin.'!H503</f>
        <v>0</v>
      </c>
      <c r="I358" s="145" t="e">
        <f t="shared" si="24"/>
        <v>#DIV/0!</v>
      </c>
      <c r="J358" s="145" t="e">
        <f t="shared" si="21"/>
        <v>#DIV/0!</v>
      </c>
    </row>
    <row r="359" spans="1:10" ht="15" customHeight="1">
      <c r="A359" s="101"/>
      <c r="B359" s="101"/>
      <c r="C359" s="104">
        <v>3231</v>
      </c>
      <c r="D359" s="67" t="s">
        <v>1272</v>
      </c>
      <c r="E359" s="67">
        <f>'Rashodi po aktiv. i izv.fin.'!E565+'Rashodi po aktiv. i izv.fin.'!E661+'Rashodi po aktiv. i izv.fin.'!E568+'Rashodi po aktiv. i izv.fin.'!E504</f>
        <v>0</v>
      </c>
      <c r="F359" s="67">
        <f>'Rashodi po aktiv. i izv.fin.'!F565+'Rashodi po aktiv. i izv.fin.'!F661+'Rashodi po aktiv. i izv.fin.'!F568+'Rashodi po aktiv. i izv.fin.'!F504</f>
        <v>200</v>
      </c>
      <c r="G359" s="67">
        <f>'Rashodi po aktiv. i izv.fin.'!G565+'Rashodi po aktiv. i izv.fin.'!G661+'Rashodi po aktiv. i izv.fin.'!G568+'Rashodi po aktiv. i izv.fin.'!G504</f>
        <v>200</v>
      </c>
      <c r="H359" s="67">
        <f>'Rashodi po aktiv. i izv.fin.'!H565+'Rashodi po aktiv. i izv.fin.'!H661+'Rashodi po aktiv. i izv.fin.'!H568+'Rashodi po aktiv. i izv.fin.'!H504</f>
        <v>0</v>
      </c>
      <c r="I359" s="145" t="e">
        <f t="shared" si="24"/>
        <v>#DIV/0!</v>
      </c>
      <c r="J359" s="145">
        <f t="shared" si="21"/>
        <v>0</v>
      </c>
    </row>
    <row r="360" spans="1:10" ht="15" customHeight="1">
      <c r="A360" s="101"/>
      <c r="B360" s="101"/>
      <c r="C360" s="104">
        <v>3232</v>
      </c>
      <c r="D360" s="67" t="s">
        <v>1273</v>
      </c>
      <c r="E360" s="67">
        <f>'Rashodi po aktiv. i izv.fin.'!E662</f>
        <v>0</v>
      </c>
      <c r="F360" s="67">
        <f>'Rashodi po aktiv. i izv.fin.'!F662</f>
        <v>22000</v>
      </c>
      <c r="G360" s="67">
        <f>'Rashodi po aktiv. i izv.fin.'!G662</f>
        <v>22000</v>
      </c>
      <c r="H360" s="67">
        <f>'Rashodi po aktiv. i izv.fin.'!H662</f>
        <v>0</v>
      </c>
      <c r="I360" s="145" t="e">
        <f t="shared" si="24"/>
        <v>#DIV/0!</v>
      </c>
      <c r="J360" s="145">
        <f t="shared" si="21"/>
        <v>0</v>
      </c>
    </row>
    <row r="361" spans="1:10" ht="15" customHeight="1">
      <c r="A361" s="101"/>
      <c r="B361" s="101"/>
      <c r="C361" s="104">
        <v>3233</v>
      </c>
      <c r="D361" s="67" t="s">
        <v>1274</v>
      </c>
      <c r="E361" s="67">
        <f>'Rashodi po aktiv. i izv.fin.'!E663+'Rashodi po aktiv. i izv.fin.'!E1040</f>
        <v>11098.6</v>
      </c>
      <c r="F361" s="67">
        <f>'Rashodi po aktiv. i izv.fin.'!F663+'Rashodi po aktiv. i izv.fin.'!F1040</f>
        <v>0</v>
      </c>
      <c r="G361" s="67">
        <f>'Rashodi po aktiv. i izv.fin.'!G663+'Rashodi po aktiv. i izv.fin.'!G1040</f>
        <v>0</v>
      </c>
      <c r="H361" s="67">
        <f>'Rashodi po aktiv. i izv.fin.'!H663+'Rashodi po aktiv. i izv.fin.'!H1040</f>
        <v>21625</v>
      </c>
      <c r="I361" s="145">
        <f t="shared" si="24"/>
        <v>194.84439478853187</v>
      </c>
      <c r="J361" s="145" t="e">
        <f t="shared" si="21"/>
        <v>#DIV/0!</v>
      </c>
    </row>
    <row r="362" spans="1:10" ht="15" customHeight="1">
      <c r="A362" s="101"/>
      <c r="B362" s="101"/>
      <c r="C362" s="104">
        <v>3234</v>
      </c>
      <c r="D362" s="67" t="s">
        <v>1275</v>
      </c>
      <c r="E362" s="67">
        <f>'Rashodi po aktiv. i izv.fin.'!E664</f>
        <v>0</v>
      </c>
      <c r="F362" s="67">
        <f>'Rashodi po aktiv. i izv.fin.'!F664</f>
        <v>0</v>
      </c>
      <c r="G362" s="67">
        <f>'Rashodi po aktiv. i izv.fin.'!G664</f>
        <v>0</v>
      </c>
      <c r="H362" s="67">
        <f>'Rashodi po aktiv. i izv.fin.'!H664</f>
        <v>912.9</v>
      </c>
      <c r="I362" s="145" t="e">
        <f t="shared" si="24"/>
        <v>#DIV/0!</v>
      </c>
      <c r="J362" s="145" t="e">
        <f t="shared" si="21"/>
        <v>#DIV/0!</v>
      </c>
    </row>
    <row r="363" spans="1:10" ht="15" customHeight="1">
      <c r="A363" s="101"/>
      <c r="B363" s="101"/>
      <c r="C363" s="104" t="s">
        <v>1443</v>
      </c>
      <c r="D363" s="67" t="s">
        <v>1276</v>
      </c>
      <c r="E363" s="67">
        <f>'Rashodi po aktiv. i izv.fin.'!E505+'Rashodi po aktiv. i izv.fin.'!E569+'Rashodi po aktiv. i izv.fin.'!E665+'Rashodi po aktiv. i izv.fin.'!E1041</f>
        <v>5375.25</v>
      </c>
      <c r="F363" s="67">
        <f>'Rashodi po aktiv. i izv.fin.'!F505+'Rashodi po aktiv. i izv.fin.'!F569+'Rashodi po aktiv. i izv.fin.'!F665+'Rashodi po aktiv. i izv.fin.'!F1041</f>
        <v>6600</v>
      </c>
      <c r="G363" s="67">
        <f>'Rashodi po aktiv. i izv.fin.'!G505+'Rashodi po aktiv. i izv.fin.'!G569+'Rashodi po aktiv. i izv.fin.'!G665+'Rashodi po aktiv. i izv.fin.'!G1041</f>
        <v>6600</v>
      </c>
      <c r="H363" s="67">
        <f>'Rashodi po aktiv. i izv.fin.'!H505+'Rashodi po aktiv. i izv.fin.'!H569+'Rashodi po aktiv. i izv.fin.'!H665+'Rashodi po aktiv. i izv.fin.'!H1041</f>
        <v>15092.31</v>
      </c>
      <c r="I363" s="145">
        <f t="shared" si="24"/>
        <v>280.77410353006837</v>
      </c>
      <c r="J363" s="145">
        <f t="shared" si="21"/>
        <v>228.67136363636362</v>
      </c>
    </row>
    <row r="364" spans="1:10" ht="15" customHeight="1">
      <c r="A364" s="101"/>
      <c r="B364" s="101"/>
      <c r="C364" s="104">
        <v>3236</v>
      </c>
      <c r="D364" s="67" t="s">
        <v>1277</v>
      </c>
      <c r="E364" s="67">
        <f>'Rashodi po aktiv. i izv.fin.'!E666</f>
        <v>0</v>
      </c>
      <c r="F364" s="67">
        <f>'Rashodi po aktiv. i izv.fin.'!F666</f>
        <v>0</v>
      </c>
      <c r="G364" s="67">
        <f>'Rashodi po aktiv. i izv.fin.'!G666</f>
        <v>0</v>
      </c>
      <c r="H364" s="67">
        <f>'Rashodi po aktiv. i izv.fin.'!H666</f>
        <v>0</v>
      </c>
      <c r="I364" s="145" t="e">
        <f t="shared" si="24"/>
        <v>#DIV/0!</v>
      </c>
      <c r="J364" s="145" t="e">
        <f t="shared" si="21"/>
        <v>#DIV/0!</v>
      </c>
    </row>
    <row r="365" spans="1:10" ht="15" customHeight="1">
      <c r="A365" s="101"/>
      <c r="B365" s="101"/>
      <c r="C365" s="104" t="s">
        <v>1431</v>
      </c>
      <c r="D365" s="67" t="s">
        <v>1278</v>
      </c>
      <c r="E365" s="67">
        <f>'Rashodi po aktiv. i izv.fin.'!E506+'Rashodi po aktiv. i izv.fin.'!E570+'Rashodi po aktiv. i izv.fin.'!E667+'Rashodi po aktiv. i izv.fin.'!E1002+'Rashodi po aktiv. i izv.fin.'!E1042+'Rashodi po aktiv. i izv.fin.'!E1022</f>
        <v>351475.14</v>
      </c>
      <c r="F365" s="67">
        <f>'Rashodi po aktiv. i izv.fin.'!F506+'Rashodi po aktiv. i izv.fin.'!F570+'Rashodi po aktiv. i izv.fin.'!F667+'Rashodi po aktiv. i izv.fin.'!F1002+'Rashodi po aktiv. i izv.fin.'!F1042+'Rashodi po aktiv. i izv.fin.'!F1022</f>
        <v>335376</v>
      </c>
      <c r="G365" s="67">
        <f>'Rashodi po aktiv. i izv.fin.'!G506+'Rashodi po aktiv. i izv.fin.'!G570+'Rashodi po aktiv. i izv.fin.'!G667+'Rashodi po aktiv. i izv.fin.'!G1002+'Rashodi po aktiv. i izv.fin.'!G1042+'Rashodi po aktiv. i izv.fin.'!G1022</f>
        <v>315000</v>
      </c>
      <c r="H365" s="67">
        <f>'Rashodi po aktiv. i izv.fin.'!H506+'Rashodi po aktiv. i izv.fin.'!H570+'Rashodi po aktiv. i izv.fin.'!H667+'Rashodi po aktiv. i izv.fin.'!H1002+'Rashodi po aktiv. i izv.fin.'!H1042+'Rashodi po aktiv. i izv.fin.'!H1022</f>
        <v>315646.58</v>
      </c>
      <c r="I365" s="145">
        <f t="shared" si="24"/>
        <v>89.806232099374085</v>
      </c>
      <c r="J365" s="145">
        <f t="shared" si="21"/>
        <v>100.20526349206349</v>
      </c>
    </row>
    <row r="366" spans="1:10" ht="15" customHeight="1">
      <c r="A366" s="101"/>
      <c r="B366" s="101"/>
      <c r="C366" s="104">
        <v>3238</v>
      </c>
      <c r="D366" s="67" t="s">
        <v>1279</v>
      </c>
      <c r="E366" s="67">
        <f>'Rashodi po aktiv. i izv.fin.'!E668+'Rashodi po aktiv. i izv.fin.'!E571+'Rashodi po aktiv. i izv.fin.'!E1043+'Rashodi po aktiv. i izv.fin.'!E669</f>
        <v>270.43</v>
      </c>
      <c r="F366" s="67">
        <f>'Rashodi po aktiv. i izv.fin.'!F668+'Rashodi po aktiv. i izv.fin.'!F571+'Rashodi po aktiv. i izv.fin.'!F1043+'Rashodi po aktiv. i izv.fin.'!F669</f>
        <v>270</v>
      </c>
      <c r="G366" s="67">
        <f>'Rashodi po aktiv. i izv.fin.'!G668+'Rashodi po aktiv. i izv.fin.'!G571+'Rashodi po aktiv. i izv.fin.'!G1043+'Rashodi po aktiv. i izv.fin.'!G669</f>
        <v>300</v>
      </c>
      <c r="H366" s="67">
        <f>'Rashodi po aktiv. i izv.fin.'!H668+'Rashodi po aktiv. i izv.fin.'!H571+'Rashodi po aktiv. i izv.fin.'!H1043+'Rashodi po aktiv. i izv.fin.'!H669</f>
        <v>0</v>
      </c>
      <c r="I366" s="145">
        <f t="shared" si="24"/>
        <v>0</v>
      </c>
      <c r="J366" s="145">
        <f t="shared" si="21"/>
        <v>0</v>
      </c>
    </row>
    <row r="367" spans="1:10" ht="15" customHeight="1">
      <c r="A367" s="101"/>
      <c r="B367" s="101"/>
      <c r="C367" s="104">
        <v>3239</v>
      </c>
      <c r="D367" s="67" t="s">
        <v>1280</v>
      </c>
      <c r="E367" s="67">
        <f>'Rashodi po aktiv. i izv.fin.'!E670+'Rashodi po aktiv. i izv.fin.'!E1003+'Rashodi po aktiv. i izv.fin.'!E1023+'Rashodi po aktiv. i izv.fin.'!E572+'Rashodi po aktiv. i izv.fin.'!E507+'Rashodi po aktiv. i izv.fin.'!E1044</f>
        <v>0</v>
      </c>
      <c r="F367" s="67">
        <f>'Rashodi po aktiv. i izv.fin.'!F670+'Rashodi po aktiv. i izv.fin.'!F1003+'Rashodi po aktiv. i izv.fin.'!F1023+'Rashodi po aktiv. i izv.fin.'!F572+'Rashodi po aktiv. i izv.fin.'!F507+'Rashodi po aktiv. i izv.fin.'!F1044</f>
        <v>27300</v>
      </c>
      <c r="G367" s="67">
        <f>'Rashodi po aktiv. i izv.fin.'!G670+'Rashodi po aktiv. i izv.fin.'!G1003+'Rashodi po aktiv. i izv.fin.'!G1023+'Rashodi po aktiv. i izv.fin.'!G572+'Rashodi po aktiv. i izv.fin.'!G507+'Rashodi po aktiv. i izv.fin.'!G1044</f>
        <v>12600</v>
      </c>
      <c r="H367" s="67">
        <f>'Rashodi po aktiv. i izv.fin.'!H670+'Rashodi po aktiv. i izv.fin.'!H1003+'Rashodi po aktiv. i izv.fin.'!H1023+'Rashodi po aktiv. i izv.fin.'!H572+'Rashodi po aktiv. i izv.fin.'!H507+'Rashodi po aktiv. i izv.fin.'!H1044</f>
        <v>4290.62</v>
      </c>
      <c r="I367" s="145" t="e">
        <f t="shared" si="24"/>
        <v>#DIV/0!</v>
      </c>
      <c r="J367" s="145">
        <f t="shared" si="21"/>
        <v>34.052539682539681</v>
      </c>
    </row>
    <row r="368" spans="1:10" ht="15" customHeight="1">
      <c r="A368" s="101"/>
      <c r="B368" s="101"/>
      <c r="C368" s="104">
        <v>3241</v>
      </c>
      <c r="D368" s="67" t="s">
        <v>1413</v>
      </c>
      <c r="E368" s="67">
        <f>'Rashodi po aktiv. i izv.fin.'!E671+'Rashodi po aktiv. i izv.fin.'!E1045</f>
        <v>4500.7700000000004</v>
      </c>
      <c r="F368" s="67">
        <f>'Rashodi po aktiv. i izv.fin.'!F671+'Rashodi po aktiv. i izv.fin.'!F1045</f>
        <v>2227</v>
      </c>
      <c r="G368" s="67">
        <f>'Rashodi po aktiv. i izv.fin.'!G671+'Rashodi po aktiv. i izv.fin.'!G1045</f>
        <v>0</v>
      </c>
      <c r="H368" s="67">
        <f>'Rashodi po aktiv. i izv.fin.'!H671+'Rashodi po aktiv. i izv.fin.'!H1045</f>
        <v>0</v>
      </c>
      <c r="I368" s="145">
        <f t="shared" si="24"/>
        <v>0</v>
      </c>
      <c r="J368" s="145" t="e">
        <f t="shared" si="21"/>
        <v>#DIV/0!</v>
      </c>
    </row>
    <row r="369" spans="1:10" ht="15" customHeight="1">
      <c r="A369" s="101"/>
      <c r="B369" s="101"/>
      <c r="C369" s="104">
        <v>3292</v>
      </c>
      <c r="D369" s="67" t="s">
        <v>1281</v>
      </c>
      <c r="E369" s="67">
        <f>'Rashodi po aktiv. i izv.fin.'!E672</f>
        <v>0</v>
      </c>
      <c r="F369" s="67">
        <f>'Rashodi po aktiv. i izv.fin.'!F672</f>
        <v>0</v>
      </c>
      <c r="G369" s="67">
        <f>'Rashodi po aktiv. i izv.fin.'!G672</f>
        <v>0</v>
      </c>
      <c r="H369" s="67">
        <f>'Rashodi po aktiv. i izv.fin.'!H672</f>
        <v>0</v>
      </c>
      <c r="I369" s="145" t="e">
        <f t="shared" si="24"/>
        <v>#DIV/0!</v>
      </c>
      <c r="J369" s="145" t="e">
        <f t="shared" si="21"/>
        <v>#DIV/0!</v>
      </c>
    </row>
    <row r="370" spans="1:10" ht="15" customHeight="1">
      <c r="A370" s="101"/>
      <c r="B370" s="101"/>
      <c r="C370" s="104" t="s">
        <v>1447</v>
      </c>
      <c r="D370" s="67" t="s">
        <v>1297</v>
      </c>
      <c r="E370" s="67">
        <f>'Rashodi po aktiv. i izv.fin.'!E508+'Rashodi po aktiv. i izv.fin.'!E573+'Rashodi po aktiv. i izv.fin.'!E673+'Rashodi po aktiv. i izv.fin.'!E1046</f>
        <v>16577.11</v>
      </c>
      <c r="F370" s="67">
        <f>'Rashodi po aktiv. i izv.fin.'!F508+'Rashodi po aktiv. i izv.fin.'!F573+'Rashodi po aktiv. i izv.fin.'!F673+'Rashodi po aktiv. i izv.fin.'!F1046</f>
        <v>23819</v>
      </c>
      <c r="G370" s="67">
        <f>'Rashodi po aktiv. i izv.fin.'!G508+'Rashodi po aktiv. i izv.fin.'!G573+'Rashodi po aktiv. i izv.fin.'!G673+'Rashodi po aktiv. i izv.fin.'!G1046</f>
        <v>23100</v>
      </c>
      <c r="H370" s="67">
        <f>'Rashodi po aktiv. i izv.fin.'!H508+'Rashodi po aktiv. i izv.fin.'!H573+'Rashodi po aktiv. i izv.fin.'!H673+'Rashodi po aktiv. i izv.fin.'!H1046</f>
        <v>40393.15</v>
      </c>
      <c r="I370" s="145">
        <f t="shared" si="24"/>
        <v>243.6682268501566</v>
      </c>
      <c r="J370" s="145">
        <f t="shared" si="21"/>
        <v>174.86212121212122</v>
      </c>
    </row>
    <row r="371" spans="1:10" ht="15" customHeight="1">
      <c r="A371" s="101"/>
      <c r="B371" s="101"/>
      <c r="C371" s="104">
        <v>3294</v>
      </c>
      <c r="D371" s="67" t="s">
        <v>1283</v>
      </c>
      <c r="E371" s="67">
        <f>'Rashodi po aktiv. i izv.fin.'!E674+'Rashodi po aktiv. i izv.fin.'!E574</f>
        <v>0</v>
      </c>
      <c r="F371" s="67">
        <f>'Rashodi po aktiv. i izv.fin.'!F674+'Rashodi po aktiv. i izv.fin.'!F574</f>
        <v>1000</v>
      </c>
      <c r="G371" s="67">
        <f>'Rashodi po aktiv. i izv.fin.'!G674+'Rashodi po aktiv. i izv.fin.'!G574</f>
        <v>1000</v>
      </c>
      <c r="H371" s="67">
        <f>'Rashodi po aktiv. i izv.fin.'!H674+'Rashodi po aktiv. i izv.fin.'!H574</f>
        <v>0</v>
      </c>
      <c r="I371" s="145" t="e">
        <f t="shared" si="24"/>
        <v>#DIV/0!</v>
      </c>
      <c r="J371" s="145">
        <f t="shared" si="21"/>
        <v>0</v>
      </c>
    </row>
    <row r="372" spans="1:10" ht="15" customHeight="1">
      <c r="A372" s="101"/>
      <c r="B372" s="101"/>
      <c r="C372" s="104" t="s">
        <v>1448</v>
      </c>
      <c r="D372" s="67" t="s">
        <v>1284</v>
      </c>
      <c r="E372" s="67">
        <f>'Rashodi po aktiv. i izv.fin.'!E509+'Rashodi po aktiv. i izv.fin.'!E575+'Rashodi po aktiv. i izv.fin.'!E675+'Rashodi po aktiv. i izv.fin.'!E1004</f>
        <v>3088.64</v>
      </c>
      <c r="F372" s="67">
        <f>'Rashodi po aktiv. i izv.fin.'!F509+'Rashodi po aktiv. i izv.fin.'!F575+'Rashodi po aktiv. i izv.fin.'!F675+'Rashodi po aktiv. i izv.fin.'!F1004</f>
        <v>3500</v>
      </c>
      <c r="G372" s="67">
        <f>'Rashodi po aktiv. i izv.fin.'!G509+'Rashodi po aktiv. i izv.fin.'!G575+'Rashodi po aktiv. i izv.fin.'!G675+'Rashodi po aktiv. i izv.fin.'!G1004</f>
        <v>3500</v>
      </c>
      <c r="H372" s="67">
        <f>'Rashodi po aktiv. i izv.fin.'!H509+'Rashodi po aktiv. i izv.fin.'!H575+'Rashodi po aktiv. i izv.fin.'!H675+'Rashodi po aktiv. i izv.fin.'!H1004</f>
        <v>1462.72</v>
      </c>
      <c r="I372" s="145">
        <f t="shared" si="24"/>
        <v>47.358060505594693</v>
      </c>
      <c r="J372" s="145">
        <f t="shared" si="21"/>
        <v>41.792000000000002</v>
      </c>
    </row>
    <row r="373" spans="1:10" ht="15" customHeight="1">
      <c r="A373" s="101"/>
      <c r="B373" s="101"/>
      <c r="C373" s="104" t="s">
        <v>1449</v>
      </c>
      <c r="D373" s="67" t="s">
        <v>1483</v>
      </c>
      <c r="E373" s="67">
        <f>'Rashodi po aktiv. i izv.fin.'!E510+'Rashodi po aktiv. i izv.fin.'!E576+'Rashodi po aktiv. i izv.fin.'!E676</f>
        <v>7035.43</v>
      </c>
      <c r="F373" s="67">
        <f>'Rashodi po aktiv. i izv.fin.'!F510+'Rashodi po aktiv. i izv.fin.'!F576+'Rashodi po aktiv. i izv.fin.'!F676</f>
        <v>20300</v>
      </c>
      <c r="G373" s="67">
        <f>'Rashodi po aktiv. i izv.fin.'!G510+'Rashodi po aktiv. i izv.fin.'!G576+'Rashodi po aktiv. i izv.fin.'!G676</f>
        <v>36190</v>
      </c>
      <c r="H373" s="67">
        <f>'Rashodi po aktiv. i izv.fin.'!H510+'Rashodi po aktiv. i izv.fin.'!H576+'Rashodi po aktiv. i izv.fin.'!H676</f>
        <v>646.77</v>
      </c>
      <c r="I373" s="145">
        <f t="shared" si="24"/>
        <v>9.1930415056364705</v>
      </c>
      <c r="J373" s="145">
        <f t="shared" si="21"/>
        <v>1.7871511467256147</v>
      </c>
    </row>
    <row r="374" spans="1:10" ht="15" customHeight="1">
      <c r="A374" s="101"/>
      <c r="B374" s="101">
        <v>34</v>
      </c>
      <c r="C374" s="104"/>
      <c r="D374" s="102" t="s">
        <v>1341</v>
      </c>
      <c r="E374" s="102">
        <f>SUM(E375:E378)</f>
        <v>1528.59</v>
      </c>
      <c r="F374" s="102">
        <f>SUM(F375:F378)</f>
        <v>1000</v>
      </c>
      <c r="G374" s="102">
        <f>SUM(G375:G378)</f>
        <v>1000</v>
      </c>
      <c r="H374" s="102">
        <f>SUM(H375:H378)</f>
        <v>2527.08</v>
      </c>
      <c r="I374" s="146">
        <f t="shared" si="24"/>
        <v>165.32098208152613</v>
      </c>
      <c r="J374" s="146">
        <f t="shared" si="21"/>
        <v>252.70799999999997</v>
      </c>
    </row>
    <row r="375" spans="1:10" ht="15" customHeight="1">
      <c r="A375" s="101"/>
      <c r="B375" s="101"/>
      <c r="C375" s="104" t="s">
        <v>1450</v>
      </c>
      <c r="D375" s="67" t="s">
        <v>1286</v>
      </c>
      <c r="E375" s="67">
        <f>'Rashodi po aktiv. i izv.fin.'!E512+'Rashodi po aktiv. i izv.fin.'!E578+'Rashodi po aktiv. i izv.fin.'!E678</f>
        <v>732.29</v>
      </c>
      <c r="F375" s="67">
        <f>'Rashodi po aktiv. i izv.fin.'!F512+'Rashodi po aktiv. i izv.fin.'!F578+'Rashodi po aktiv. i izv.fin.'!F678</f>
        <v>1000</v>
      </c>
      <c r="G375" s="67">
        <f>'Rashodi po aktiv. i izv.fin.'!G512+'Rashodi po aktiv. i izv.fin.'!G578+'Rashodi po aktiv. i izv.fin.'!G678</f>
        <v>1000</v>
      </c>
      <c r="H375" s="67">
        <f>'Rashodi po aktiv. i izv.fin.'!H512+'Rashodi po aktiv. i izv.fin.'!H578+'Rashodi po aktiv. i izv.fin.'!H678</f>
        <v>1243.82</v>
      </c>
      <c r="I375" s="145">
        <f t="shared" si="24"/>
        <v>169.85347335072171</v>
      </c>
      <c r="J375" s="145">
        <f t="shared" si="21"/>
        <v>124.38199999999999</v>
      </c>
    </row>
    <row r="376" spans="1:10" ht="15" customHeight="1">
      <c r="A376" s="101"/>
      <c r="B376" s="101"/>
      <c r="C376" s="104" t="s">
        <v>1433</v>
      </c>
      <c r="D376" s="67" t="s">
        <v>1298</v>
      </c>
      <c r="E376" s="67">
        <f>'Rashodi po aktiv. i izv.fin.'!E513+'Rashodi po aktiv. i izv.fin.'!E679+'Rashodi po aktiv. i izv.fin.'!E1048</f>
        <v>780.1</v>
      </c>
      <c r="F376" s="67">
        <f>'Rashodi po aktiv. i izv.fin.'!F513+'Rashodi po aktiv. i izv.fin.'!F679+'Rashodi po aktiv. i izv.fin.'!F1048</f>
        <v>0</v>
      </c>
      <c r="G376" s="67">
        <f>'Rashodi po aktiv. i izv.fin.'!G513+'Rashodi po aktiv. i izv.fin.'!G679+'Rashodi po aktiv. i izv.fin.'!G1048</f>
        <v>0</v>
      </c>
      <c r="H376" s="67">
        <f>'Rashodi po aktiv. i izv.fin.'!H513+'Rashodi po aktiv. i izv.fin.'!H679+'Rashodi po aktiv. i izv.fin.'!H1048</f>
        <v>1283.26</v>
      </c>
      <c r="I376" s="145">
        <f t="shared" si="24"/>
        <v>164.4994231508781</v>
      </c>
      <c r="J376" s="145" t="e">
        <f t="shared" si="21"/>
        <v>#DIV/0!</v>
      </c>
    </row>
    <row r="377" spans="1:10" ht="15" customHeight="1">
      <c r="A377" s="101"/>
      <c r="B377" s="101"/>
      <c r="C377" s="104">
        <v>3433</v>
      </c>
      <c r="D377" s="67" t="s">
        <v>1406</v>
      </c>
      <c r="E377" s="67">
        <f>'Rashodi po aktiv. i izv.fin.'!E680</f>
        <v>16.2</v>
      </c>
      <c r="F377" s="67">
        <f>'Rashodi po aktiv. i izv.fin.'!F680</f>
        <v>0</v>
      </c>
      <c r="G377" s="67">
        <f>'Rashodi po aktiv. i izv.fin.'!G680</f>
        <v>0</v>
      </c>
      <c r="H377" s="67">
        <f>'Rashodi po aktiv. i izv.fin.'!H680</f>
        <v>0</v>
      </c>
      <c r="I377" s="145">
        <f t="shared" si="24"/>
        <v>0</v>
      </c>
      <c r="J377" s="145" t="e">
        <f t="shared" si="21"/>
        <v>#DIV/0!</v>
      </c>
    </row>
    <row r="378" spans="1:10" ht="15" customHeight="1">
      <c r="A378" s="101"/>
      <c r="B378" s="101"/>
      <c r="C378" s="104">
        <v>3434</v>
      </c>
      <c r="D378" s="67" t="s">
        <v>1496</v>
      </c>
      <c r="E378" s="67">
        <f>'Rashodi po aktiv. i izv.fin.'!E681</f>
        <v>0</v>
      </c>
      <c r="F378" s="67">
        <f>'Rashodi po aktiv. i izv.fin.'!F681</f>
        <v>0</v>
      </c>
      <c r="G378" s="67">
        <f>'Rashodi po aktiv. i izv.fin.'!G681</f>
        <v>0</v>
      </c>
      <c r="H378" s="67">
        <f>'Rashodi po aktiv. i izv.fin.'!H681</f>
        <v>0</v>
      </c>
      <c r="I378" s="145" t="e">
        <f t="shared" si="24"/>
        <v>#DIV/0!</v>
      </c>
      <c r="J378" s="145" t="e">
        <f t="shared" si="21"/>
        <v>#DIV/0!</v>
      </c>
    </row>
    <row r="379" spans="1:10" ht="15" customHeight="1">
      <c r="A379" s="101"/>
      <c r="B379" s="101">
        <v>36</v>
      </c>
      <c r="C379" s="104"/>
      <c r="D379" s="102" t="s">
        <v>1300</v>
      </c>
      <c r="E379" s="102">
        <f>E380</f>
        <v>28096</v>
      </c>
      <c r="F379" s="102">
        <f>F380</f>
        <v>30000</v>
      </c>
      <c r="G379" s="102">
        <f>G380</f>
        <v>28110</v>
      </c>
      <c r="H379" s="102">
        <f>H380</f>
        <v>31210.82</v>
      </c>
      <c r="I379" s="146">
        <f t="shared" si="24"/>
        <v>111.08634681093395</v>
      </c>
      <c r="J379" s="146">
        <f t="shared" si="21"/>
        <v>111.03102098897189</v>
      </c>
    </row>
    <row r="380" spans="1:10" ht="15" customHeight="1">
      <c r="A380" s="101"/>
      <c r="B380" s="101"/>
      <c r="C380" s="104">
        <v>3691</v>
      </c>
      <c r="D380" s="67" t="s">
        <v>1332</v>
      </c>
      <c r="E380" s="67">
        <f>'Rashodi po aktiv. i izv.fin.'!E683+'Rashodi po aktiv. i izv.fin.'!E515+'Rashodi po aktiv. i izv.fin.'!E580</f>
        <v>28096</v>
      </c>
      <c r="F380" s="67">
        <f>'Rashodi po aktiv. i izv.fin.'!F683+'Rashodi po aktiv. i izv.fin.'!F515+'Rashodi po aktiv. i izv.fin.'!F580</f>
        <v>30000</v>
      </c>
      <c r="G380" s="67">
        <f>'Rashodi po aktiv. i izv.fin.'!G683+'Rashodi po aktiv. i izv.fin.'!G515+'Rashodi po aktiv. i izv.fin.'!G580</f>
        <v>28110</v>
      </c>
      <c r="H380" s="67">
        <f>'Rashodi po aktiv. i izv.fin.'!H683+'Rashodi po aktiv. i izv.fin.'!H515+'Rashodi po aktiv. i izv.fin.'!H580</f>
        <v>31210.82</v>
      </c>
      <c r="I380" s="145">
        <f t="shared" si="24"/>
        <v>111.08634681093395</v>
      </c>
      <c r="J380" s="145">
        <f t="shared" si="21"/>
        <v>111.03102098897189</v>
      </c>
    </row>
    <row r="381" spans="1:10" ht="15" customHeight="1">
      <c r="A381" s="101"/>
      <c r="B381" s="101">
        <v>38</v>
      </c>
      <c r="C381" s="104"/>
      <c r="D381" s="102" t="s">
        <v>1350</v>
      </c>
      <c r="E381" s="102">
        <f>SUM(E382:E383)</f>
        <v>12437.01</v>
      </c>
      <c r="F381" s="102">
        <f>SUM(F382:F383)</f>
        <v>10000</v>
      </c>
      <c r="G381" s="102">
        <f>SUM(G382:G383)</f>
        <v>10000</v>
      </c>
      <c r="H381" s="102">
        <f>SUM(H382:H383)</f>
        <v>4150</v>
      </c>
      <c r="I381" s="146">
        <f t="shared" si="24"/>
        <v>33.368148775308534</v>
      </c>
      <c r="J381" s="146">
        <f t="shared" si="21"/>
        <v>41.5</v>
      </c>
    </row>
    <row r="382" spans="1:10" ht="15" customHeight="1">
      <c r="A382" s="101"/>
      <c r="B382" s="101"/>
      <c r="C382" s="104">
        <v>3811</v>
      </c>
      <c r="D382" s="67" t="s">
        <v>1307</v>
      </c>
      <c r="E382" s="67">
        <f>'Rashodi po aktiv. i izv.fin.'!E685+'Rashodi po aktiv. i izv.fin.'!E1050</f>
        <v>3791.43</v>
      </c>
      <c r="F382" s="67">
        <f>'Rashodi po aktiv. i izv.fin.'!F685+'Rashodi po aktiv. i izv.fin.'!F1050</f>
        <v>5500</v>
      </c>
      <c r="G382" s="67">
        <f>'Rashodi po aktiv. i izv.fin.'!G685+'Rashodi po aktiv. i izv.fin.'!G1050</f>
        <v>5500</v>
      </c>
      <c r="H382" s="67">
        <f>'Rashodi po aktiv. i izv.fin.'!H685+'Rashodi po aktiv. i izv.fin.'!H1050</f>
        <v>4150</v>
      </c>
      <c r="I382" s="145">
        <f t="shared" si="24"/>
        <v>109.45738151568143</v>
      </c>
      <c r="J382" s="145">
        <f t="shared" si="21"/>
        <v>75.454545454545453</v>
      </c>
    </row>
    <row r="383" spans="1:10" ht="15" customHeight="1">
      <c r="A383" s="101"/>
      <c r="B383" s="101"/>
      <c r="C383" s="104">
        <f>3812</f>
        <v>3812</v>
      </c>
      <c r="D383" s="67" t="s">
        <v>1402</v>
      </c>
      <c r="E383" s="67">
        <f>'Rashodi po aktiv. i izv.fin.'!E686</f>
        <v>8645.58</v>
      </c>
      <c r="F383" s="67">
        <f>'Rashodi po aktiv. i izv.fin.'!F686</f>
        <v>4500</v>
      </c>
      <c r="G383" s="67">
        <f>'Rashodi po aktiv. i izv.fin.'!G686</f>
        <v>4500</v>
      </c>
      <c r="H383" s="67">
        <f>'Rashodi po aktiv. i izv.fin.'!H686</f>
        <v>0</v>
      </c>
      <c r="I383" s="145">
        <f t="shared" si="24"/>
        <v>0</v>
      </c>
      <c r="J383" s="145">
        <f t="shared" si="21"/>
        <v>0</v>
      </c>
    </row>
    <row r="384" spans="1:10" ht="15" customHeight="1">
      <c r="A384" s="101">
        <v>4</v>
      </c>
      <c r="B384" s="101"/>
      <c r="C384" s="104"/>
      <c r="D384" s="102" t="s">
        <v>1343</v>
      </c>
      <c r="E384" s="102">
        <f>E385</f>
        <v>331.81</v>
      </c>
      <c r="F384" s="102">
        <f>F385</f>
        <v>70500</v>
      </c>
      <c r="G384" s="102">
        <f>G385</f>
        <v>50650</v>
      </c>
      <c r="H384" s="102">
        <f>H385</f>
        <v>149.05000000000001</v>
      </c>
      <c r="I384" s="146">
        <f t="shared" si="24"/>
        <v>44.920285705674942</v>
      </c>
      <c r="J384" s="146">
        <f t="shared" si="21"/>
        <v>0.29427443237907208</v>
      </c>
    </row>
    <row r="385" spans="1:10" ht="15" customHeight="1">
      <c r="A385" s="101"/>
      <c r="B385" s="101">
        <v>42</v>
      </c>
      <c r="C385" s="104"/>
      <c r="D385" s="102" t="s">
        <v>1344</v>
      </c>
      <c r="E385" s="102">
        <f>SUM(E386:E392)</f>
        <v>331.81</v>
      </c>
      <c r="F385" s="102">
        <f>SUM(F386:F392)</f>
        <v>70500</v>
      </c>
      <c r="G385" s="102">
        <f>SUM(G386:G392)</f>
        <v>50650</v>
      </c>
      <c r="H385" s="102">
        <f>SUM(H386:H392)</f>
        <v>149.05000000000001</v>
      </c>
      <c r="I385" s="146">
        <f t="shared" si="24"/>
        <v>44.920285705674942</v>
      </c>
      <c r="J385" s="146">
        <f t="shared" si="21"/>
        <v>0.29427443237907208</v>
      </c>
    </row>
    <row r="386" spans="1:10" ht="15" customHeight="1">
      <c r="A386" s="101"/>
      <c r="B386" s="101"/>
      <c r="C386" s="104">
        <v>4221</v>
      </c>
      <c r="D386" s="67" t="s">
        <v>1287</v>
      </c>
      <c r="E386" s="67">
        <f>'Rashodi po aktiv. i izv.fin.'!E690+'Rashodi po aktiv. i izv.fin.'!E583+'Rashodi po aktiv. i izv.fin.'!E518</f>
        <v>331.81</v>
      </c>
      <c r="F386" s="67">
        <f>'Rashodi po aktiv. i izv.fin.'!F690+'Rashodi po aktiv. i izv.fin.'!F583+'Rashodi po aktiv. i izv.fin.'!F518</f>
        <v>70500</v>
      </c>
      <c r="G386" s="67">
        <f>'Rashodi po aktiv. i izv.fin.'!G690+'Rashodi po aktiv. i izv.fin.'!G583+'Rashodi po aktiv. i izv.fin.'!G518</f>
        <v>50500</v>
      </c>
      <c r="H386" s="67">
        <f>'Rashodi po aktiv. i izv.fin.'!H690+'Rashodi po aktiv. i izv.fin.'!H583+'Rashodi po aktiv. i izv.fin.'!H518</f>
        <v>0</v>
      </c>
      <c r="I386" s="145">
        <f t="shared" si="24"/>
        <v>0</v>
      </c>
      <c r="J386" s="145">
        <f t="shared" si="21"/>
        <v>0</v>
      </c>
    </row>
    <row r="387" spans="1:10" ht="15" customHeight="1">
      <c r="A387" s="101"/>
      <c r="B387" s="101"/>
      <c r="C387" s="104">
        <v>4222</v>
      </c>
      <c r="D387" s="67" t="s">
        <v>1302</v>
      </c>
      <c r="E387" s="67">
        <f>'Rashodi po aktiv. i izv.fin.'!E691+'Rashodi po aktiv. i izv.fin.'!E519</f>
        <v>0</v>
      </c>
      <c r="F387" s="67">
        <f>'Rashodi po aktiv. i izv.fin.'!F691+'Rashodi po aktiv. i izv.fin.'!F519</f>
        <v>0</v>
      </c>
      <c r="G387" s="67">
        <f>'Rashodi po aktiv. i izv.fin.'!G691+'Rashodi po aktiv. i izv.fin.'!G519</f>
        <v>150</v>
      </c>
      <c r="H387" s="67">
        <f>'Rashodi po aktiv. i izv.fin.'!H691+'Rashodi po aktiv. i izv.fin.'!H519</f>
        <v>149.05000000000001</v>
      </c>
      <c r="I387" s="145" t="e">
        <f t="shared" si="24"/>
        <v>#DIV/0!</v>
      </c>
      <c r="J387" s="145">
        <f t="shared" si="21"/>
        <v>99.366666666666674</v>
      </c>
    </row>
    <row r="388" spans="1:10" ht="15" customHeight="1">
      <c r="A388" s="101"/>
      <c r="B388" s="101"/>
      <c r="C388" s="104">
        <v>4223</v>
      </c>
      <c r="D388" s="67" t="s">
        <v>1309</v>
      </c>
      <c r="E388" s="67">
        <f>'Rashodi po aktiv. i izv.fin.'!E692</f>
        <v>0</v>
      </c>
      <c r="F388" s="67">
        <f>'Rashodi po aktiv. i izv.fin.'!F692</f>
        <v>0</v>
      </c>
      <c r="G388" s="67">
        <f>'Rashodi po aktiv. i izv.fin.'!G692</f>
        <v>0</v>
      </c>
      <c r="H388" s="67">
        <f>'Rashodi po aktiv. i izv.fin.'!H692</f>
        <v>0</v>
      </c>
      <c r="I388" s="145" t="e">
        <f t="shared" si="24"/>
        <v>#DIV/0!</v>
      </c>
      <c r="J388" s="145" t="e">
        <f t="shared" si="21"/>
        <v>#DIV/0!</v>
      </c>
    </row>
    <row r="389" spans="1:10" ht="15" customHeight="1">
      <c r="A389" s="101"/>
      <c r="B389" s="101"/>
      <c r="C389" s="104" t="s">
        <v>1457</v>
      </c>
      <c r="D389" s="67" t="s">
        <v>1310</v>
      </c>
      <c r="E389" s="67">
        <f>'Rashodi po aktiv. i izv.fin.'!E693</f>
        <v>0</v>
      </c>
      <c r="F389" s="67">
        <f>'Rashodi po aktiv. i izv.fin.'!F693</f>
        <v>0</v>
      </c>
      <c r="G389" s="67">
        <f>'Rashodi po aktiv. i izv.fin.'!G693</f>
        <v>0</v>
      </c>
      <c r="H389" s="67">
        <f>'Rashodi po aktiv. i izv.fin.'!H693</f>
        <v>0</v>
      </c>
      <c r="I389" s="145" t="e">
        <f t="shared" si="24"/>
        <v>#DIV/0!</v>
      </c>
      <c r="J389" s="145" t="e">
        <f t="shared" si="21"/>
        <v>#DIV/0!</v>
      </c>
    </row>
    <row r="390" spans="1:10" ht="15" customHeight="1">
      <c r="A390" s="101"/>
      <c r="B390" s="101"/>
      <c r="C390" s="104">
        <v>4227</v>
      </c>
      <c r="D390" s="67" t="s">
        <v>1288</v>
      </c>
      <c r="E390" s="67">
        <f>'Rashodi po aktiv. i izv.fin.'!E520</f>
        <v>0</v>
      </c>
      <c r="F390" s="67">
        <f>'Rashodi po aktiv. i izv.fin.'!F520</f>
        <v>0</v>
      </c>
      <c r="G390" s="67">
        <f>'Rashodi po aktiv. i izv.fin.'!G520</f>
        <v>0</v>
      </c>
      <c r="H390" s="67">
        <f>'Rashodi po aktiv. i izv.fin.'!H520</f>
        <v>0</v>
      </c>
      <c r="I390" s="145" t="e">
        <f t="shared" si="24"/>
        <v>#DIV/0!</v>
      </c>
      <c r="J390" s="145" t="e">
        <f t="shared" si="21"/>
        <v>#DIV/0!</v>
      </c>
    </row>
    <row r="391" spans="1:10" ht="15" customHeight="1">
      <c r="A391" s="101"/>
      <c r="B391" s="101"/>
      <c r="C391" s="104">
        <v>4262</v>
      </c>
      <c r="D391" s="85" t="s">
        <v>1409</v>
      </c>
      <c r="E391" s="67">
        <f>0+'Rashodi po aktiv. i izv.fin.'!E584+'Rashodi po aktiv. i izv.fin.'!E694</f>
        <v>0</v>
      </c>
      <c r="F391" s="67">
        <f>0+'Rashodi po aktiv. i izv.fin.'!F584+'Rashodi po aktiv. i izv.fin.'!F694</f>
        <v>0</v>
      </c>
      <c r="G391" s="67">
        <f>0+'Rashodi po aktiv. i izv.fin.'!G584+'Rashodi po aktiv. i izv.fin.'!G694</f>
        <v>0</v>
      </c>
      <c r="H391" s="67">
        <f>0+'Rashodi po aktiv. i izv.fin.'!H584+'Rashodi po aktiv. i izv.fin.'!H694</f>
        <v>0</v>
      </c>
      <c r="I391" s="145" t="e">
        <f t="shared" si="24"/>
        <v>#DIV/0!</v>
      </c>
      <c r="J391" s="145" t="e">
        <f t="shared" si="21"/>
        <v>#DIV/0!</v>
      </c>
    </row>
    <row r="392" spans="1:10" ht="15" customHeight="1">
      <c r="A392" s="101"/>
      <c r="B392" s="101"/>
      <c r="C392" s="104">
        <v>4264</v>
      </c>
      <c r="D392" s="85" t="s">
        <v>1410</v>
      </c>
      <c r="E392" s="67">
        <v>0</v>
      </c>
      <c r="F392" s="67">
        <v>0</v>
      </c>
      <c r="G392" s="67">
        <v>0</v>
      </c>
      <c r="H392" s="67">
        <v>0</v>
      </c>
      <c r="I392" s="145" t="e">
        <f t="shared" si="24"/>
        <v>#DIV/0!</v>
      </c>
      <c r="J392" s="145" t="e">
        <f t="shared" si="21"/>
        <v>#DIV/0!</v>
      </c>
    </row>
    <row r="393" spans="1:10" ht="15" customHeight="1">
      <c r="A393" s="258" t="s">
        <v>1262</v>
      </c>
      <c r="B393" s="261"/>
      <c r="C393" s="261"/>
      <c r="D393" s="262"/>
      <c r="E393" s="135">
        <f>E394+E440</f>
        <v>741350.89999999991</v>
      </c>
      <c r="F393" s="135">
        <f>F394+F440</f>
        <v>850278</v>
      </c>
      <c r="G393" s="135">
        <f>G394+G440</f>
        <v>828235</v>
      </c>
      <c r="H393" s="135">
        <f>H394+H440</f>
        <v>871184.1399999999</v>
      </c>
      <c r="I393" s="136">
        <f t="shared" si="24"/>
        <v>117.51306162844072</v>
      </c>
      <c r="J393" s="136">
        <f t="shared" si="21"/>
        <v>105.18562243807614</v>
      </c>
    </row>
    <row r="394" spans="1:10" ht="15" customHeight="1">
      <c r="A394" s="101">
        <v>3</v>
      </c>
      <c r="B394" s="101"/>
      <c r="C394" s="85"/>
      <c r="D394" s="102" t="s">
        <v>1356</v>
      </c>
      <c r="E394" s="102">
        <f>E395+E401+E427+E432+E434+E437</f>
        <v>670391.3899999999</v>
      </c>
      <c r="F394" s="102">
        <f>F395+F401+F427+F432+F434+F437</f>
        <v>728178</v>
      </c>
      <c r="G394" s="102">
        <f>G395+G401+G427+G432+G434+G437</f>
        <v>705635</v>
      </c>
      <c r="H394" s="102">
        <f>H395+H401+H427+H432+H434+H437</f>
        <v>750844.25999999989</v>
      </c>
      <c r="I394" s="146">
        <f t="shared" si="24"/>
        <v>112.00088056023512</v>
      </c>
      <c r="J394" s="146">
        <f t="shared" ref="J394:J457" si="25">H394/G394*100</f>
        <v>106.40689024779097</v>
      </c>
    </row>
    <row r="395" spans="1:10" ht="15" customHeight="1">
      <c r="A395" s="101"/>
      <c r="B395" s="101">
        <v>31</v>
      </c>
      <c r="C395" s="85"/>
      <c r="D395" s="102" t="s">
        <v>1318</v>
      </c>
      <c r="E395" s="102">
        <f>SUM(E396:E400)</f>
        <v>357957.30000000005</v>
      </c>
      <c r="F395" s="102">
        <f>SUM(F396:F400)</f>
        <v>409670</v>
      </c>
      <c r="G395" s="102">
        <f>SUM(G396:G400)</f>
        <v>329285</v>
      </c>
      <c r="H395" s="102">
        <f>SUM(H396:H400)</f>
        <v>307754.70999999996</v>
      </c>
      <c r="I395" s="146">
        <f t="shared" si="24"/>
        <v>85.975257384051091</v>
      </c>
      <c r="J395" s="146">
        <f t="shared" si="25"/>
        <v>93.461502953368651</v>
      </c>
    </row>
    <row r="396" spans="1:10" ht="15" customHeight="1">
      <c r="A396" s="101"/>
      <c r="B396" s="101"/>
      <c r="C396" s="104" t="s">
        <v>1427</v>
      </c>
      <c r="D396" s="67" t="s">
        <v>1292</v>
      </c>
      <c r="E396" s="67">
        <f>'Rashodi po aktiv. i izv.fin.'!E349+'Rashodi po aktiv. i izv.fin.'!E472+'Rashodi po aktiv. i izv.fin.'!E699+'Rashodi po aktiv. i izv.fin.'!E524</f>
        <v>305542.45</v>
      </c>
      <c r="F396" s="67">
        <f>'Rashodi po aktiv. i izv.fin.'!F349+'Rashodi po aktiv. i izv.fin.'!F472+'Rashodi po aktiv. i izv.fin.'!F699+'Rashodi po aktiv. i izv.fin.'!F524</f>
        <v>348220</v>
      </c>
      <c r="G396" s="67">
        <f>'Rashodi po aktiv. i izv.fin.'!G349+'Rashodi po aktiv. i izv.fin.'!G472+'Rashodi po aktiv. i izv.fin.'!G699+'Rashodi po aktiv. i izv.fin.'!G524</f>
        <v>279220</v>
      </c>
      <c r="H396" s="67">
        <f>'Rashodi po aktiv. i izv.fin.'!H349+'Rashodi po aktiv. i izv.fin.'!H472+'Rashodi po aktiv. i izv.fin.'!H699+'Rashodi po aktiv. i izv.fin.'!H524</f>
        <v>256548.97999999998</v>
      </c>
      <c r="I396" s="145">
        <f t="shared" si="24"/>
        <v>83.965085702494036</v>
      </c>
      <c r="J396" s="145">
        <f t="shared" si="25"/>
        <v>91.880588783038448</v>
      </c>
    </row>
    <row r="397" spans="1:10" ht="15" customHeight="1">
      <c r="A397" s="101"/>
      <c r="B397" s="101"/>
      <c r="C397" s="104" t="s">
        <v>1434</v>
      </c>
      <c r="D397" s="67" t="s">
        <v>1470</v>
      </c>
      <c r="E397" s="67">
        <f>'Rashodi po aktiv. i izv.fin.'!E350+'Rashodi po aktiv. i izv.fin.'!E700</f>
        <v>1086.45</v>
      </c>
      <c r="F397" s="67">
        <f>'Rashodi po aktiv. i izv.fin.'!F350+'Rashodi po aktiv. i izv.fin.'!F700</f>
        <v>2000</v>
      </c>
      <c r="G397" s="67">
        <f>'Rashodi po aktiv. i izv.fin.'!G350+'Rashodi po aktiv. i izv.fin.'!G700</f>
        <v>4000</v>
      </c>
      <c r="H397" s="67">
        <f>'Rashodi po aktiv. i izv.fin.'!H350+'Rashodi po aktiv. i izv.fin.'!H700</f>
        <v>2048</v>
      </c>
      <c r="I397" s="145">
        <f t="shared" si="24"/>
        <v>188.50384279074049</v>
      </c>
      <c r="J397" s="145">
        <f t="shared" si="25"/>
        <v>51.2</v>
      </c>
    </row>
    <row r="398" spans="1:10" ht="15" customHeight="1">
      <c r="A398" s="101"/>
      <c r="B398" s="101"/>
      <c r="C398" s="104" t="s">
        <v>1435</v>
      </c>
      <c r="D398" s="67" t="s">
        <v>1293</v>
      </c>
      <c r="E398" s="67">
        <f>'Rashodi po aktiv. i izv.fin.'!E351+'Rashodi po aktiv. i izv.fin.'!E701+'Rashodi po aktiv. i izv.fin.'!E525</f>
        <v>900</v>
      </c>
      <c r="F398" s="67">
        <f>'Rashodi po aktiv. i izv.fin.'!F351+'Rashodi po aktiv. i izv.fin.'!F701+'Rashodi po aktiv. i izv.fin.'!F525</f>
        <v>2000</v>
      </c>
      <c r="G398" s="67">
        <f>'Rashodi po aktiv. i izv.fin.'!G351+'Rashodi po aktiv. i izv.fin.'!G701+'Rashodi po aktiv. i izv.fin.'!G525</f>
        <v>0</v>
      </c>
      <c r="H398" s="67">
        <f>'Rashodi po aktiv. i izv.fin.'!H351+'Rashodi po aktiv. i izv.fin.'!H701+'Rashodi po aktiv. i izv.fin.'!H525</f>
        <v>0</v>
      </c>
      <c r="I398" s="145">
        <f t="shared" si="24"/>
        <v>0</v>
      </c>
      <c r="J398" s="145" t="e">
        <f t="shared" si="25"/>
        <v>#DIV/0!</v>
      </c>
    </row>
    <row r="399" spans="1:10" ht="15" customHeight="1">
      <c r="A399" s="101"/>
      <c r="B399" s="101"/>
      <c r="C399" s="104" t="s">
        <v>1428</v>
      </c>
      <c r="D399" s="67" t="s">
        <v>1476</v>
      </c>
      <c r="E399" s="67">
        <f>'Rashodi po aktiv. i izv.fin.'!E352+'Rashodi po aktiv. i izv.fin.'!E473+'Rashodi po aktiv. i izv.fin.'!E702+'Rashodi po aktiv. i izv.fin.'!E526</f>
        <v>50428.4</v>
      </c>
      <c r="F399" s="67">
        <f>'Rashodi po aktiv. i izv.fin.'!F352+'Rashodi po aktiv. i izv.fin.'!F473+'Rashodi po aktiv. i izv.fin.'!F702+'Rashodi po aktiv. i izv.fin.'!F526</f>
        <v>57450</v>
      </c>
      <c r="G399" s="67">
        <f>'Rashodi po aktiv. i izv.fin.'!G352+'Rashodi po aktiv. i izv.fin.'!G473+'Rashodi po aktiv. i izv.fin.'!G702+'Rashodi po aktiv. i izv.fin.'!G526</f>
        <v>46065</v>
      </c>
      <c r="H399" s="67">
        <f>'Rashodi po aktiv. i izv.fin.'!H352+'Rashodi po aktiv. i izv.fin.'!H473+'Rashodi po aktiv. i izv.fin.'!H702+'Rashodi po aktiv. i izv.fin.'!H526</f>
        <v>49157.73</v>
      </c>
      <c r="I399" s="145">
        <f t="shared" si="24"/>
        <v>97.480249224643259</v>
      </c>
      <c r="J399" s="145">
        <f t="shared" si="25"/>
        <v>106.71383914034519</v>
      </c>
    </row>
    <row r="400" spans="1:10" ht="15" customHeight="1">
      <c r="A400" s="101"/>
      <c r="B400" s="101"/>
      <c r="C400" s="104" t="s">
        <v>1429</v>
      </c>
      <c r="D400" s="67" t="s">
        <v>1471</v>
      </c>
      <c r="E400" s="67">
        <f>'Rashodi po aktiv. i izv.fin.'!E353+'Rashodi po aktiv. i izv.fin.'!E474+'Rashodi po aktiv. i izv.fin.'!E703+'Rashodi po aktiv. i izv.fin.'!E527</f>
        <v>0</v>
      </c>
      <c r="F400" s="67">
        <f>'Rashodi po aktiv. i izv.fin.'!F353+'Rashodi po aktiv. i izv.fin.'!F474+'Rashodi po aktiv. i izv.fin.'!F703+'Rashodi po aktiv. i izv.fin.'!F527</f>
        <v>0</v>
      </c>
      <c r="G400" s="67">
        <f>'Rashodi po aktiv. i izv.fin.'!G353+'Rashodi po aktiv. i izv.fin.'!G474+'Rashodi po aktiv. i izv.fin.'!G703+'Rashodi po aktiv. i izv.fin.'!G527</f>
        <v>0</v>
      </c>
      <c r="H400" s="67">
        <f>'Rashodi po aktiv. i izv.fin.'!H353+'Rashodi po aktiv. i izv.fin.'!H474+'Rashodi po aktiv. i izv.fin.'!H703+'Rashodi po aktiv. i izv.fin.'!H527</f>
        <v>0</v>
      </c>
      <c r="I400" s="145" t="e">
        <f t="shared" si="24"/>
        <v>#DIV/0!</v>
      </c>
      <c r="J400" s="145" t="e">
        <f t="shared" si="25"/>
        <v>#DIV/0!</v>
      </c>
    </row>
    <row r="401" spans="1:10" ht="15" customHeight="1">
      <c r="A401" s="101"/>
      <c r="B401" s="101">
        <v>32</v>
      </c>
      <c r="C401" s="104"/>
      <c r="D401" s="102" t="s">
        <v>1321</v>
      </c>
      <c r="E401" s="102">
        <f>SUM(E402:E426)</f>
        <v>278534.61999999994</v>
      </c>
      <c r="F401" s="102">
        <f>SUM(F402:F426)</f>
        <v>282108</v>
      </c>
      <c r="G401" s="102">
        <f>SUM(G402:G426)</f>
        <v>344767</v>
      </c>
      <c r="H401" s="102">
        <f>SUM(H402:H426)</f>
        <v>413786.6399999999</v>
      </c>
      <c r="I401" s="146">
        <f t="shared" si="24"/>
        <v>148.55842336582791</v>
      </c>
      <c r="J401" s="146">
        <f t="shared" si="25"/>
        <v>120.0192129757198</v>
      </c>
    </row>
    <row r="402" spans="1:10" ht="15" customHeight="1">
      <c r="A402" s="101"/>
      <c r="B402" s="101"/>
      <c r="C402" s="104">
        <v>3211</v>
      </c>
      <c r="D402" s="67" t="s">
        <v>1264</v>
      </c>
      <c r="E402" s="67">
        <f>'Rashodi po aktiv. i izv.fin.'!E355+'Rashodi po aktiv. i izv.fin.'!E705+'Rashodi po aktiv. i izv.fin.'!E868+'Rashodi po aktiv. i izv.fin.'!E589+'Rashodi po aktiv. i izv.fin.'!E529</f>
        <v>39866.04</v>
      </c>
      <c r="F402" s="67">
        <f>'Rashodi po aktiv. i izv.fin.'!F355+'Rashodi po aktiv. i izv.fin.'!F705+'Rashodi po aktiv. i izv.fin.'!F868+'Rashodi po aktiv. i izv.fin.'!F589+'Rashodi po aktiv. i izv.fin.'!F529</f>
        <v>38000</v>
      </c>
      <c r="G402" s="67">
        <f>'Rashodi po aktiv. i izv.fin.'!G355+'Rashodi po aktiv. i izv.fin.'!G705+'Rashodi po aktiv. i izv.fin.'!G868+'Rashodi po aktiv. i izv.fin.'!G589+'Rashodi po aktiv. i izv.fin.'!G529</f>
        <v>74000</v>
      </c>
      <c r="H402" s="67">
        <f>'Rashodi po aktiv. i izv.fin.'!H355+'Rashodi po aktiv. i izv.fin.'!H705+'Rashodi po aktiv. i izv.fin.'!H868+'Rashodi po aktiv. i izv.fin.'!H589+'Rashodi po aktiv. i izv.fin.'!H529</f>
        <v>83691.89</v>
      </c>
      <c r="I402" s="145">
        <f t="shared" si="24"/>
        <v>209.93278991342007</v>
      </c>
      <c r="J402" s="145">
        <f t="shared" si="25"/>
        <v>113.09714864864864</v>
      </c>
    </row>
    <row r="403" spans="1:10" ht="15" customHeight="1">
      <c r="A403" s="101"/>
      <c r="B403" s="101"/>
      <c r="C403" s="104">
        <v>3212</v>
      </c>
      <c r="D403" s="67" t="s">
        <v>1265</v>
      </c>
      <c r="E403" s="67">
        <f>'Rashodi po aktiv. i izv.fin.'!E356+'Rashodi po aktiv. i izv.fin.'!E706+'Rashodi po aktiv. i izv.fin.'!E530</f>
        <v>360</v>
      </c>
      <c r="F403" s="67">
        <f>'Rashodi po aktiv. i izv.fin.'!F356+'Rashodi po aktiv. i izv.fin.'!F706+'Rashodi po aktiv. i izv.fin.'!F530</f>
        <v>600</v>
      </c>
      <c r="G403" s="67">
        <f>'Rashodi po aktiv. i izv.fin.'!G356+'Rashodi po aktiv. i izv.fin.'!G706+'Rashodi po aktiv. i izv.fin.'!G530</f>
        <v>400</v>
      </c>
      <c r="H403" s="67">
        <f>'Rashodi po aktiv. i izv.fin.'!H356+'Rashodi po aktiv. i izv.fin.'!H706+'Rashodi po aktiv. i izv.fin.'!H530</f>
        <v>1025.03</v>
      </c>
      <c r="I403" s="145">
        <f t="shared" si="24"/>
        <v>284.73055555555555</v>
      </c>
      <c r="J403" s="145">
        <f t="shared" si="25"/>
        <v>256.25749999999999</v>
      </c>
    </row>
    <row r="404" spans="1:10" ht="15" customHeight="1">
      <c r="A404" s="101"/>
      <c r="B404" s="101"/>
      <c r="C404" s="104" t="s">
        <v>1430</v>
      </c>
      <c r="D404" s="67" t="s">
        <v>1477</v>
      </c>
      <c r="E404" s="67">
        <f>'Rashodi po aktiv. i izv.fin.'!E357+'Rashodi po aktiv. i izv.fin.'!E476+'Rashodi po aktiv. i izv.fin.'!E707+'Rashodi po aktiv. i izv.fin.'!E869+'Rashodi po aktiv. i izv.fin.'!E590+'Rashodi po aktiv. i izv.fin.'!E531</f>
        <v>14123.74</v>
      </c>
      <c r="F404" s="67">
        <f>'Rashodi po aktiv. i izv.fin.'!F357+'Rashodi po aktiv. i izv.fin.'!F476+'Rashodi po aktiv. i izv.fin.'!F707+'Rashodi po aktiv. i izv.fin.'!F869+'Rashodi po aktiv. i izv.fin.'!F590+'Rashodi po aktiv. i izv.fin.'!F531</f>
        <v>13000</v>
      </c>
      <c r="G404" s="67">
        <f>'Rashodi po aktiv. i izv.fin.'!G357+'Rashodi po aktiv. i izv.fin.'!G476+'Rashodi po aktiv. i izv.fin.'!G707+'Rashodi po aktiv. i izv.fin.'!G869+'Rashodi po aktiv. i izv.fin.'!G590+'Rashodi po aktiv. i izv.fin.'!G531</f>
        <v>14000</v>
      </c>
      <c r="H404" s="67">
        <f>'Rashodi po aktiv. i izv.fin.'!H357+'Rashodi po aktiv. i izv.fin.'!H476+'Rashodi po aktiv. i izv.fin.'!H707+'Rashodi po aktiv. i izv.fin.'!H869+'Rashodi po aktiv. i izv.fin.'!H590+'Rashodi po aktiv. i izv.fin.'!H531</f>
        <v>11534.07</v>
      </c>
      <c r="I404" s="145">
        <f t="shared" si="24"/>
        <v>81.664417498481285</v>
      </c>
      <c r="J404" s="145">
        <f t="shared" si="25"/>
        <v>82.386214285714289</v>
      </c>
    </row>
    <row r="405" spans="1:10" ht="15" customHeight="1">
      <c r="A405" s="101"/>
      <c r="B405" s="101"/>
      <c r="C405" s="104">
        <v>3214</v>
      </c>
      <c r="D405" s="67" t="s">
        <v>1533</v>
      </c>
      <c r="E405" s="67">
        <f>'Rashodi po aktiv. i izv.fin.'!E358</f>
        <v>0</v>
      </c>
      <c r="F405" s="67">
        <f>'Rashodi po aktiv. i izv.fin.'!F358</f>
        <v>100</v>
      </c>
      <c r="G405" s="67">
        <f>'Rashodi po aktiv. i izv.fin.'!G358</f>
        <v>0</v>
      </c>
      <c r="H405" s="67">
        <f>'Rashodi po aktiv. i izv.fin.'!H358</f>
        <v>0</v>
      </c>
      <c r="I405" s="145" t="e">
        <f t="shared" si="24"/>
        <v>#DIV/0!</v>
      </c>
      <c r="J405" s="145" t="e">
        <f t="shared" si="25"/>
        <v>#DIV/0!</v>
      </c>
    </row>
    <row r="406" spans="1:10" ht="15" customHeight="1">
      <c r="A406" s="101"/>
      <c r="B406" s="101"/>
      <c r="C406" s="104" t="s">
        <v>1436</v>
      </c>
      <c r="D406" s="67" t="s">
        <v>1478</v>
      </c>
      <c r="E406" s="67">
        <f>'Rashodi po aktiv. i izv.fin.'!E359+'Rashodi po aktiv. i izv.fin.'!E477+'Rashodi po aktiv. i izv.fin.'!E870+'Rashodi po aktiv. i izv.fin.'!E591+'Rashodi po aktiv. i izv.fin.'!E532</f>
        <v>11479.13</v>
      </c>
      <c r="F406" s="67">
        <f>'Rashodi po aktiv. i izv.fin.'!F359+'Rashodi po aktiv. i izv.fin.'!F477+'Rashodi po aktiv. i izv.fin.'!F870+'Rashodi po aktiv. i izv.fin.'!F591+'Rashodi po aktiv. i izv.fin.'!F532</f>
        <v>7020</v>
      </c>
      <c r="G406" s="67">
        <f>'Rashodi po aktiv. i izv.fin.'!G359+'Rashodi po aktiv. i izv.fin.'!G477+'Rashodi po aktiv. i izv.fin.'!G870+'Rashodi po aktiv. i izv.fin.'!G591+'Rashodi po aktiv. i izv.fin.'!G532</f>
        <v>7000</v>
      </c>
      <c r="H406" s="67">
        <f>'Rashodi po aktiv. i izv.fin.'!H359+'Rashodi po aktiv. i izv.fin.'!H477+'Rashodi po aktiv. i izv.fin.'!H870+'Rashodi po aktiv. i izv.fin.'!H591+'Rashodi po aktiv. i izv.fin.'!H532</f>
        <v>12237.74</v>
      </c>
      <c r="I406" s="145">
        <f t="shared" si="24"/>
        <v>106.60860187139617</v>
      </c>
      <c r="J406" s="145">
        <f t="shared" si="25"/>
        <v>174.82485714285713</v>
      </c>
    </row>
    <row r="407" spans="1:10" ht="15" customHeight="1">
      <c r="A407" s="101"/>
      <c r="B407" s="101"/>
      <c r="C407" s="104" t="s">
        <v>1437</v>
      </c>
      <c r="D407" s="67" t="s">
        <v>1268</v>
      </c>
      <c r="E407" s="67">
        <f>'Rashodi po aktiv. i izv.fin.'!E360+'Rashodi po aktiv. i izv.fin.'!E592+'Rashodi po aktiv. i izv.fin.'!E871+'Rashodi po aktiv. i izv.fin.'!E533</f>
        <v>1368.94</v>
      </c>
      <c r="F407" s="67">
        <f>'Rashodi po aktiv. i izv.fin.'!F360+'Rashodi po aktiv. i izv.fin.'!F592+'Rashodi po aktiv. i izv.fin.'!F871+'Rashodi po aktiv. i izv.fin.'!F533</f>
        <v>1500</v>
      </c>
      <c r="G407" s="67">
        <f>'Rashodi po aktiv. i izv.fin.'!G360+'Rashodi po aktiv. i izv.fin.'!G592+'Rashodi po aktiv. i izv.fin.'!G871+'Rashodi po aktiv. i izv.fin.'!G533</f>
        <v>1500</v>
      </c>
      <c r="H407" s="67">
        <f>'Rashodi po aktiv. i izv.fin.'!H360+'Rashodi po aktiv. i izv.fin.'!H592+'Rashodi po aktiv. i izv.fin.'!H871+'Rashodi po aktiv. i izv.fin.'!H533</f>
        <v>717.03</v>
      </c>
      <c r="I407" s="145">
        <f t="shared" si="24"/>
        <v>52.378482621590429</v>
      </c>
      <c r="J407" s="145">
        <f t="shared" si="25"/>
        <v>47.802</v>
      </c>
    </row>
    <row r="408" spans="1:10" ht="15" customHeight="1">
      <c r="A408" s="101"/>
      <c r="B408" s="101"/>
      <c r="C408" s="104" t="s">
        <v>1438</v>
      </c>
      <c r="D408" s="67" t="s">
        <v>1269</v>
      </c>
      <c r="E408" s="67">
        <f>'Rashodi po aktiv. i izv.fin.'!E361+'Rashodi po aktiv. i izv.fin.'!E709+'Rashodi po aktiv. i izv.fin.'!E593+'Rashodi po aktiv. i izv.fin.'!E534</f>
        <v>9545.0300000000007</v>
      </c>
      <c r="F408" s="67">
        <f>'Rashodi po aktiv. i izv.fin.'!F361+'Rashodi po aktiv. i izv.fin.'!F709+'Rashodi po aktiv. i izv.fin.'!F593+'Rashodi po aktiv. i izv.fin.'!F534</f>
        <v>20000</v>
      </c>
      <c r="G408" s="67">
        <f>'Rashodi po aktiv. i izv.fin.'!G361+'Rashodi po aktiv. i izv.fin.'!G709+'Rashodi po aktiv. i izv.fin.'!G593+'Rashodi po aktiv. i izv.fin.'!G534</f>
        <v>20000</v>
      </c>
      <c r="H408" s="67">
        <f>'Rashodi po aktiv. i izv.fin.'!H361+'Rashodi po aktiv. i izv.fin.'!H709+'Rashodi po aktiv. i izv.fin.'!H593+'Rashodi po aktiv. i izv.fin.'!H534</f>
        <v>13909.61</v>
      </c>
      <c r="I408" s="145">
        <f t="shared" si="24"/>
        <v>145.72620515598169</v>
      </c>
      <c r="J408" s="145">
        <f t="shared" si="25"/>
        <v>69.548050000000003</v>
      </c>
    </row>
    <row r="409" spans="1:10" ht="15" customHeight="1">
      <c r="A409" s="101"/>
      <c r="B409" s="101"/>
      <c r="C409" s="104" t="s">
        <v>1439</v>
      </c>
      <c r="D409" s="67" t="s">
        <v>1270</v>
      </c>
      <c r="E409" s="67">
        <f>'Rashodi po aktiv. i izv.fin.'!E362+'Rashodi po aktiv. i izv.fin.'!E710+'Rashodi po aktiv. i izv.fin.'!E594+'Rashodi po aktiv. i izv.fin.'!E872+'Rashodi po aktiv. i izv.fin.'!E535</f>
        <v>13419.92</v>
      </c>
      <c r="F409" s="67">
        <f>'Rashodi po aktiv. i izv.fin.'!F362+'Rashodi po aktiv. i izv.fin.'!F710+'Rashodi po aktiv. i izv.fin.'!F594+'Rashodi po aktiv. i izv.fin.'!F872+'Rashodi po aktiv. i izv.fin.'!F535</f>
        <v>10300</v>
      </c>
      <c r="G409" s="67">
        <f>'Rashodi po aktiv. i izv.fin.'!G362+'Rashodi po aktiv. i izv.fin.'!G710+'Rashodi po aktiv. i izv.fin.'!G594+'Rashodi po aktiv. i izv.fin.'!G872+'Rashodi po aktiv. i izv.fin.'!G535</f>
        <v>10300</v>
      </c>
      <c r="H409" s="67">
        <f>'Rashodi po aktiv. i izv.fin.'!H362+'Rashodi po aktiv. i izv.fin.'!H710+'Rashodi po aktiv. i izv.fin.'!H594+'Rashodi po aktiv. i izv.fin.'!H872+'Rashodi po aktiv. i izv.fin.'!H535</f>
        <v>8836.8700000000008</v>
      </c>
      <c r="I409" s="145">
        <f t="shared" si="24"/>
        <v>65.848902228925368</v>
      </c>
      <c r="J409" s="145">
        <f t="shared" si="25"/>
        <v>85.79485436893205</v>
      </c>
    </row>
    <row r="410" spans="1:10" ht="15" customHeight="1">
      <c r="A410" s="101"/>
      <c r="B410" s="101"/>
      <c r="C410" s="104">
        <v>3227</v>
      </c>
      <c r="D410" s="67" t="s">
        <v>1479</v>
      </c>
      <c r="E410" s="67">
        <f>'Rashodi po aktiv. i izv.fin.'!E711+'Rashodi po aktiv. i izv.fin.'!E363+'Rashodi po aktiv. i izv.fin.'!E873+'Rashodi po aktiv. i izv.fin.'!E851</f>
        <v>1131.92</v>
      </c>
      <c r="F410" s="67">
        <f>'Rashodi po aktiv. i izv.fin.'!F711+'Rashodi po aktiv. i izv.fin.'!F363+'Rashodi po aktiv. i izv.fin.'!F873+'Rashodi po aktiv. i izv.fin.'!F851</f>
        <v>500</v>
      </c>
      <c r="G410" s="67">
        <f>'Rashodi po aktiv. i izv.fin.'!G711+'Rashodi po aktiv. i izv.fin.'!G363+'Rashodi po aktiv. i izv.fin.'!G873+'Rashodi po aktiv. i izv.fin.'!G851</f>
        <v>1000</v>
      </c>
      <c r="H410" s="67">
        <f>'Rashodi po aktiv. i izv.fin.'!H711+'Rashodi po aktiv. i izv.fin.'!H363+'Rashodi po aktiv. i izv.fin.'!H873+'Rashodi po aktiv. i izv.fin.'!H851</f>
        <v>1394.06</v>
      </c>
      <c r="I410" s="145">
        <f t="shared" si="24"/>
        <v>123.15888048625342</v>
      </c>
      <c r="J410" s="145">
        <f t="shared" si="25"/>
        <v>139.40599999999998</v>
      </c>
    </row>
    <row r="411" spans="1:10" ht="15" customHeight="1">
      <c r="A411" s="101"/>
      <c r="B411" s="101"/>
      <c r="C411" s="104" t="s">
        <v>1440</v>
      </c>
      <c r="D411" s="67" t="s">
        <v>1480</v>
      </c>
      <c r="E411" s="67">
        <f>'Rashodi po aktiv. i izv.fin.'!E364+'Rashodi po aktiv. i izv.fin.'!E712+'Rashodi po aktiv. i izv.fin.'!E595+'Rashodi po aktiv. i izv.fin.'!E537</f>
        <v>1390.03</v>
      </c>
      <c r="F411" s="67">
        <f>'Rashodi po aktiv. i izv.fin.'!F364+'Rashodi po aktiv. i izv.fin.'!F712+'Rashodi po aktiv. i izv.fin.'!F595+'Rashodi po aktiv. i izv.fin.'!F537</f>
        <v>1000</v>
      </c>
      <c r="G411" s="67">
        <f>'Rashodi po aktiv. i izv.fin.'!G364+'Rashodi po aktiv. i izv.fin.'!G712+'Rashodi po aktiv. i izv.fin.'!G595+'Rashodi po aktiv. i izv.fin.'!G537</f>
        <v>1500</v>
      </c>
      <c r="H411" s="67">
        <f>'Rashodi po aktiv. i izv.fin.'!H364+'Rashodi po aktiv. i izv.fin.'!H712+'Rashodi po aktiv. i izv.fin.'!H595+'Rashodi po aktiv. i izv.fin.'!H537</f>
        <v>1106.3900000000001</v>
      </c>
      <c r="I411" s="145">
        <f t="shared" si="24"/>
        <v>79.594685006798429</v>
      </c>
      <c r="J411" s="145">
        <f t="shared" si="25"/>
        <v>73.759333333333345</v>
      </c>
    </row>
    <row r="412" spans="1:10" ht="15" customHeight="1">
      <c r="A412" s="101"/>
      <c r="B412" s="101"/>
      <c r="C412" s="104" t="s">
        <v>1441</v>
      </c>
      <c r="D412" s="67" t="s">
        <v>1273</v>
      </c>
      <c r="E412" s="67">
        <f>'Rashodi po aktiv. i izv.fin.'!E365+'Rashodi po aktiv. i izv.fin.'!E713+'Rashodi po aktiv. i izv.fin.'!E596+'Rashodi po aktiv. i izv.fin.'!E874</f>
        <v>42713.59</v>
      </c>
      <c r="F412" s="67">
        <f>'Rashodi po aktiv. i izv.fin.'!F365+'Rashodi po aktiv. i izv.fin.'!F713+'Rashodi po aktiv. i izv.fin.'!F596+'Rashodi po aktiv. i izv.fin.'!F874</f>
        <v>80000</v>
      </c>
      <c r="G412" s="67">
        <f>'Rashodi po aktiv. i izv.fin.'!G365+'Rashodi po aktiv. i izv.fin.'!G713+'Rashodi po aktiv. i izv.fin.'!G596+'Rashodi po aktiv. i izv.fin.'!G874</f>
        <v>50000</v>
      </c>
      <c r="H412" s="67">
        <f>'Rashodi po aktiv. i izv.fin.'!H365+'Rashodi po aktiv. i izv.fin.'!H713+'Rashodi po aktiv. i izv.fin.'!H596+'Rashodi po aktiv. i izv.fin.'!H874</f>
        <v>15323.27</v>
      </c>
      <c r="I412" s="145">
        <f t="shared" si="24"/>
        <v>35.874460563956347</v>
      </c>
      <c r="J412" s="145">
        <f t="shared" si="25"/>
        <v>30.646540000000002</v>
      </c>
    </row>
    <row r="413" spans="1:10" ht="15" customHeight="1">
      <c r="A413" s="101"/>
      <c r="B413" s="101"/>
      <c r="C413" s="104" t="s">
        <v>1442</v>
      </c>
      <c r="D413" s="67" t="s">
        <v>1494</v>
      </c>
      <c r="E413" s="67">
        <f>'Rashodi po aktiv. i izv.fin.'!E366+'Rashodi po aktiv. i izv.fin.'!E714+'Rashodi po aktiv. i izv.fin.'!E875+'Rashodi po aktiv. i izv.fin.'!E597</f>
        <v>4434.97</v>
      </c>
      <c r="F413" s="67">
        <f>'Rashodi po aktiv. i izv.fin.'!F366+'Rashodi po aktiv. i izv.fin.'!F714+'Rashodi po aktiv. i izv.fin.'!F875+'Rashodi po aktiv. i izv.fin.'!F597</f>
        <v>4700</v>
      </c>
      <c r="G413" s="67">
        <f>'Rashodi po aktiv. i izv.fin.'!G366+'Rashodi po aktiv. i izv.fin.'!G714+'Rashodi po aktiv. i izv.fin.'!G875+'Rashodi po aktiv. i izv.fin.'!G597</f>
        <v>4700</v>
      </c>
      <c r="H413" s="67">
        <f>'Rashodi po aktiv. i izv.fin.'!H366+'Rashodi po aktiv. i izv.fin.'!H714+'Rashodi po aktiv. i izv.fin.'!H875+'Rashodi po aktiv. i izv.fin.'!H597</f>
        <v>3381.62</v>
      </c>
      <c r="I413" s="145">
        <f t="shared" si="24"/>
        <v>76.248993792517197</v>
      </c>
      <c r="J413" s="145">
        <f t="shared" si="25"/>
        <v>71.949361702127661</v>
      </c>
    </row>
    <row r="414" spans="1:10" ht="15" customHeight="1">
      <c r="A414" s="101"/>
      <c r="B414" s="101"/>
      <c r="C414" s="104">
        <v>3234</v>
      </c>
      <c r="D414" s="67" t="s">
        <v>1275</v>
      </c>
      <c r="E414" s="67">
        <f>'Rashodi po aktiv. i izv.fin.'!E715+'Rashodi po aktiv. i izv.fin.'!E367+'Rashodi po aktiv. i izv.fin.'!E598</f>
        <v>11055.42</v>
      </c>
      <c r="F414" s="67">
        <f>'Rashodi po aktiv. i izv.fin.'!F715+'Rashodi po aktiv. i izv.fin.'!F367+'Rashodi po aktiv. i izv.fin.'!F598</f>
        <v>11000</v>
      </c>
      <c r="G414" s="67">
        <f>'Rashodi po aktiv. i izv.fin.'!G715+'Rashodi po aktiv. i izv.fin.'!G367+'Rashodi po aktiv. i izv.fin.'!G598</f>
        <v>5000</v>
      </c>
      <c r="H414" s="67">
        <f>'Rashodi po aktiv. i izv.fin.'!H715+'Rashodi po aktiv. i izv.fin.'!H367+'Rashodi po aktiv. i izv.fin.'!H598</f>
        <v>23920.31</v>
      </c>
      <c r="I414" s="145">
        <f t="shared" si="24"/>
        <v>216.36726601069881</v>
      </c>
      <c r="J414" s="145">
        <f t="shared" si="25"/>
        <v>478.40620000000007</v>
      </c>
    </row>
    <row r="415" spans="1:10" ht="15" customHeight="1">
      <c r="A415" s="101"/>
      <c r="B415" s="101"/>
      <c r="C415" s="104" t="s">
        <v>1443</v>
      </c>
      <c r="D415" s="67" t="s">
        <v>1276</v>
      </c>
      <c r="E415" s="67">
        <f>'Rashodi po aktiv. i izv.fin.'!E368+'Rashodi po aktiv. i izv.fin.'!E716+'Rashodi po aktiv. i izv.fin.'!E876+'Rashodi po aktiv. i izv.fin.'!E599+'Rashodi po aktiv. i izv.fin.'!E538</f>
        <v>19222.310000000001</v>
      </c>
      <c r="F415" s="67">
        <f>'Rashodi po aktiv. i izv.fin.'!F368+'Rashodi po aktiv. i izv.fin.'!F716+'Rashodi po aktiv. i izv.fin.'!F876+'Rashodi po aktiv. i izv.fin.'!F599+'Rashodi po aktiv. i izv.fin.'!F538</f>
        <v>4600</v>
      </c>
      <c r="G415" s="67">
        <f>'Rashodi po aktiv. i izv.fin.'!G368+'Rashodi po aktiv. i izv.fin.'!G716+'Rashodi po aktiv. i izv.fin.'!G876+'Rashodi po aktiv. i izv.fin.'!G599+'Rashodi po aktiv. i izv.fin.'!G538</f>
        <v>45050</v>
      </c>
      <c r="H415" s="67">
        <f>'Rashodi po aktiv. i izv.fin.'!H368+'Rashodi po aktiv. i izv.fin.'!H716+'Rashodi po aktiv. i izv.fin.'!H876+'Rashodi po aktiv. i izv.fin.'!H599+'Rashodi po aktiv. i izv.fin.'!H538</f>
        <v>119386.96999999999</v>
      </c>
      <c r="I415" s="145">
        <f t="shared" si="24"/>
        <v>621.08544706645546</v>
      </c>
      <c r="J415" s="145">
        <f t="shared" si="25"/>
        <v>265.00992230854604</v>
      </c>
    </row>
    <row r="416" spans="1:10" ht="15" customHeight="1">
      <c r="A416" s="101"/>
      <c r="B416" s="101"/>
      <c r="C416" s="104" t="s">
        <v>1444</v>
      </c>
      <c r="D416" s="67" t="s">
        <v>1277</v>
      </c>
      <c r="E416" s="67">
        <f>'Rashodi po aktiv. i izv.fin.'!E369+'Rashodi po aktiv. i izv.fin.'!E717</f>
        <v>0</v>
      </c>
      <c r="F416" s="67">
        <f>'Rashodi po aktiv. i izv.fin.'!F369+'Rashodi po aktiv. i izv.fin.'!F717</f>
        <v>100</v>
      </c>
      <c r="G416" s="67">
        <f>'Rashodi po aktiv. i izv.fin.'!G369+'Rashodi po aktiv. i izv.fin.'!G717</f>
        <v>100</v>
      </c>
      <c r="H416" s="67">
        <f>'Rashodi po aktiv. i izv.fin.'!H369+'Rashodi po aktiv. i izv.fin.'!H717</f>
        <v>1380</v>
      </c>
      <c r="I416" s="145" t="e">
        <f t="shared" si="24"/>
        <v>#DIV/0!</v>
      </c>
      <c r="J416" s="145">
        <f t="shared" si="25"/>
        <v>1380</v>
      </c>
    </row>
    <row r="417" spans="1:10" ht="15" customHeight="1">
      <c r="A417" s="101"/>
      <c r="B417" s="101"/>
      <c r="C417" s="104" t="s">
        <v>1431</v>
      </c>
      <c r="D417" s="67" t="s">
        <v>1278</v>
      </c>
      <c r="E417" s="67">
        <f>'Rashodi po aktiv. i izv.fin.'!E370+'Rashodi po aktiv. i izv.fin.'!E478+'Rashodi po aktiv. i izv.fin.'!E718+'Rashodi po aktiv. i izv.fin.'!E877+'Rashodi po aktiv. i izv.fin.'!E600+'Rashodi po aktiv. i izv.fin.'!E539</f>
        <v>69157.739999999991</v>
      </c>
      <c r="F417" s="67">
        <f>'Rashodi po aktiv. i izv.fin.'!F370+'Rashodi po aktiv. i izv.fin.'!F478+'Rashodi po aktiv. i izv.fin.'!F718+'Rashodi po aktiv. i izv.fin.'!F877+'Rashodi po aktiv. i izv.fin.'!F600+'Rashodi po aktiv. i izv.fin.'!F539</f>
        <v>62300</v>
      </c>
      <c r="G417" s="67">
        <f>'Rashodi po aktiv. i izv.fin.'!G370+'Rashodi po aktiv. i izv.fin.'!G478+'Rashodi po aktiv. i izv.fin.'!G718+'Rashodi po aktiv. i izv.fin.'!G877+'Rashodi po aktiv. i izv.fin.'!G600+'Rashodi po aktiv. i izv.fin.'!G539</f>
        <v>61800</v>
      </c>
      <c r="H417" s="67">
        <f>'Rashodi po aktiv. i izv.fin.'!H370+'Rashodi po aktiv. i izv.fin.'!H478+'Rashodi po aktiv. i izv.fin.'!H718+'Rashodi po aktiv. i izv.fin.'!H877+'Rashodi po aktiv. i izv.fin.'!H600+'Rashodi po aktiv. i izv.fin.'!H539</f>
        <v>65597.75</v>
      </c>
      <c r="I417" s="145">
        <f t="shared" ref="I417:I480" si="26">H417/E417*100</f>
        <v>94.852362150642875</v>
      </c>
      <c r="J417" s="145">
        <f t="shared" si="25"/>
        <v>106.14522653721683</v>
      </c>
    </row>
    <row r="418" spans="1:10" ht="15" customHeight="1">
      <c r="A418" s="101"/>
      <c r="B418" s="101"/>
      <c r="C418" s="104" t="s">
        <v>1445</v>
      </c>
      <c r="D418" s="67" t="s">
        <v>1279</v>
      </c>
      <c r="E418" s="67">
        <f>'Rashodi po aktiv. i izv.fin.'!E371+'Rashodi po aktiv. i izv.fin.'!E719</f>
        <v>6184.11</v>
      </c>
      <c r="F418" s="67">
        <f>'Rashodi po aktiv. i izv.fin.'!F371+'Rashodi po aktiv. i izv.fin.'!F719</f>
        <v>9000</v>
      </c>
      <c r="G418" s="67">
        <f>'Rashodi po aktiv. i izv.fin.'!G371+'Rashodi po aktiv. i izv.fin.'!G719</f>
        <v>9000</v>
      </c>
      <c r="H418" s="67">
        <f>'Rashodi po aktiv. i izv.fin.'!H371+'Rashodi po aktiv. i izv.fin.'!H719</f>
        <v>7250.41</v>
      </c>
      <c r="I418" s="145">
        <f t="shared" si="26"/>
        <v>117.24257815595132</v>
      </c>
      <c r="J418" s="145">
        <f t="shared" si="25"/>
        <v>80.560111111111112</v>
      </c>
    </row>
    <row r="419" spans="1:10" ht="15" customHeight="1">
      <c r="A419" s="101"/>
      <c r="B419" s="101"/>
      <c r="C419" s="104">
        <v>3239</v>
      </c>
      <c r="D419" s="67" t="s">
        <v>1481</v>
      </c>
      <c r="E419" s="67">
        <f>'Rashodi po aktiv. i izv.fin.'!E372+'Rashodi po aktiv. i izv.fin.'!E720+'Rashodi po aktiv. i izv.fin.'!E878+'Rashodi po aktiv. i izv.fin.'!E601+'Rashodi po aktiv. i izv.fin.'!E479+'Rashodi po aktiv. i izv.fin.'!E1054+'Rashodi po aktiv. i izv.fin.'!E540</f>
        <v>8886.75</v>
      </c>
      <c r="F419" s="67">
        <f>'Rashodi po aktiv. i izv.fin.'!F372+'Rashodi po aktiv. i izv.fin.'!F720+'Rashodi po aktiv. i izv.fin.'!F878+'Rashodi po aktiv. i izv.fin.'!F601+'Rashodi po aktiv. i izv.fin.'!F479+'Rashodi po aktiv. i izv.fin.'!F1054+'Rashodi po aktiv. i izv.fin.'!F540</f>
        <v>3498</v>
      </c>
      <c r="G419" s="67">
        <f>'Rashodi po aktiv. i izv.fin.'!G372+'Rashodi po aktiv. i izv.fin.'!G720+'Rashodi po aktiv. i izv.fin.'!G878+'Rashodi po aktiv. i izv.fin.'!G601+'Rashodi po aktiv. i izv.fin.'!G479+'Rashodi po aktiv. i izv.fin.'!G1054+'Rashodi po aktiv. i izv.fin.'!G540</f>
        <v>20400</v>
      </c>
      <c r="H419" s="67">
        <f>'Rashodi po aktiv. i izv.fin.'!H372+'Rashodi po aktiv. i izv.fin.'!H720+'Rashodi po aktiv. i izv.fin.'!H878+'Rashodi po aktiv. i izv.fin.'!H601+'Rashodi po aktiv. i izv.fin.'!H479+'Rashodi po aktiv. i izv.fin.'!H1054+'Rashodi po aktiv. i izv.fin.'!H540</f>
        <v>21325.61</v>
      </c>
      <c r="I419" s="145">
        <f t="shared" si="26"/>
        <v>239.97085548710157</v>
      </c>
      <c r="J419" s="145">
        <f t="shared" si="25"/>
        <v>104.53730392156864</v>
      </c>
    </row>
    <row r="420" spans="1:10" ht="15" customHeight="1">
      <c r="A420" s="101"/>
      <c r="B420" s="101"/>
      <c r="C420" s="104" t="s">
        <v>1432</v>
      </c>
      <c r="D420" s="67" t="s">
        <v>1482</v>
      </c>
      <c r="E420" s="67">
        <f>'Rashodi po aktiv. i izv.fin.'!E373+'Rashodi po aktiv. i izv.fin.'!E480+'Rashodi po aktiv. i izv.fin.'!E721+'Rashodi po aktiv. i izv.fin.'!E879+'Rashodi po aktiv. i izv.fin.'!E602</f>
        <v>3528.21</v>
      </c>
      <c r="F420" s="67">
        <f>'Rashodi po aktiv. i izv.fin.'!F373+'Rashodi po aktiv. i izv.fin.'!F480+'Rashodi po aktiv. i izv.fin.'!F721+'Rashodi po aktiv. i izv.fin.'!F879+'Rashodi po aktiv. i izv.fin.'!F602</f>
        <v>2000</v>
      </c>
      <c r="G420" s="67">
        <f>'Rashodi po aktiv. i izv.fin.'!G373+'Rashodi po aktiv. i izv.fin.'!G480+'Rashodi po aktiv. i izv.fin.'!G721+'Rashodi po aktiv. i izv.fin.'!G879+'Rashodi po aktiv. i izv.fin.'!G602</f>
        <v>2000</v>
      </c>
      <c r="H420" s="67">
        <f>'Rashodi po aktiv. i izv.fin.'!H373+'Rashodi po aktiv. i izv.fin.'!H480+'Rashodi po aktiv. i izv.fin.'!H721+'Rashodi po aktiv. i izv.fin.'!H879+'Rashodi po aktiv. i izv.fin.'!H602</f>
        <v>86.17</v>
      </c>
      <c r="I420" s="145">
        <f t="shared" si="26"/>
        <v>2.4423149415709382</v>
      </c>
      <c r="J420" s="145">
        <f t="shared" si="25"/>
        <v>4.3084999999999996</v>
      </c>
    </row>
    <row r="421" spans="1:10" ht="15" customHeight="1">
      <c r="A421" s="101"/>
      <c r="B421" s="101"/>
      <c r="C421" s="104">
        <v>3292</v>
      </c>
      <c r="D421" s="67" t="s">
        <v>1281</v>
      </c>
      <c r="E421" s="67">
        <f>'Rashodi po aktiv. i izv.fin.'!E722+'Rashodi po aktiv. i izv.fin.'!E880+'Rashodi po aktiv. i izv.fin.'!E374</f>
        <v>2045.96</v>
      </c>
      <c r="F421" s="67">
        <f>'Rashodi po aktiv. i izv.fin.'!F722+'Rashodi po aktiv. i izv.fin.'!F880+'Rashodi po aktiv. i izv.fin.'!F374</f>
        <v>3000</v>
      </c>
      <c r="G421" s="67">
        <f>'Rashodi po aktiv. i izv.fin.'!G722+'Rashodi po aktiv. i izv.fin.'!G880+'Rashodi po aktiv. i izv.fin.'!G374</f>
        <v>3000</v>
      </c>
      <c r="H421" s="67">
        <f>'Rashodi po aktiv. i izv.fin.'!H722+'Rashodi po aktiv. i izv.fin.'!H880+'Rashodi po aktiv. i izv.fin.'!H374</f>
        <v>587.97</v>
      </c>
      <c r="I421" s="145">
        <f t="shared" si="26"/>
        <v>28.738098496549298</v>
      </c>
      <c r="J421" s="145">
        <f t="shared" si="25"/>
        <v>19.599</v>
      </c>
    </row>
    <row r="422" spans="1:10" ht="15" customHeight="1">
      <c r="A422" s="101"/>
      <c r="B422" s="101"/>
      <c r="C422" s="104" t="s">
        <v>1447</v>
      </c>
      <c r="D422" s="67" t="s">
        <v>1297</v>
      </c>
      <c r="E422" s="67">
        <f>'Rashodi po aktiv. i izv.fin.'!E375+'Rashodi po aktiv. i izv.fin.'!E723+'Rashodi po aktiv. i izv.fin.'!E881+'Rashodi po aktiv. i izv.fin.'!E603+'Rashodi po aktiv. i izv.fin.'!E481+'Rashodi po aktiv. i izv.fin.'!E541</f>
        <v>5985.89</v>
      </c>
      <c r="F422" s="67">
        <f>'Rashodi po aktiv. i izv.fin.'!F375+'Rashodi po aktiv. i izv.fin.'!F723+'Rashodi po aktiv. i izv.fin.'!F881+'Rashodi po aktiv. i izv.fin.'!F603+'Rashodi po aktiv. i izv.fin.'!F481+'Rashodi po aktiv. i izv.fin.'!F541</f>
        <v>1800</v>
      </c>
      <c r="G422" s="67">
        <f>'Rashodi po aktiv. i izv.fin.'!G375+'Rashodi po aktiv. i izv.fin.'!G723+'Rashodi po aktiv. i izv.fin.'!G881+'Rashodi po aktiv. i izv.fin.'!G603+'Rashodi po aktiv. i izv.fin.'!G481+'Rashodi po aktiv. i izv.fin.'!G541</f>
        <v>5800</v>
      </c>
      <c r="H422" s="67">
        <f>'Rashodi po aktiv. i izv.fin.'!H375+'Rashodi po aktiv. i izv.fin.'!H723+'Rashodi po aktiv. i izv.fin.'!H881+'Rashodi po aktiv. i izv.fin.'!H603+'Rashodi po aktiv. i izv.fin.'!H481+'Rashodi po aktiv. i izv.fin.'!H541</f>
        <v>7990.11</v>
      </c>
      <c r="I422" s="145">
        <f t="shared" si="26"/>
        <v>133.48240612507078</v>
      </c>
      <c r="J422" s="145">
        <f t="shared" si="25"/>
        <v>137.76051724137929</v>
      </c>
    </row>
    <row r="423" spans="1:10" ht="15" customHeight="1">
      <c r="A423" s="101"/>
      <c r="B423" s="101"/>
      <c r="C423" s="104">
        <v>3294</v>
      </c>
      <c r="D423" s="67" t="s">
        <v>1283</v>
      </c>
      <c r="E423" s="67">
        <f>'Rashodi po aktiv. i izv.fin.'!E376+'Rashodi po aktiv. i izv.fin.'!E724+'Rashodi po aktiv. i izv.fin.'!E882</f>
        <v>2527.6</v>
      </c>
      <c r="F423" s="67">
        <f>'Rashodi po aktiv. i izv.fin.'!F376+'Rashodi po aktiv. i izv.fin.'!F724+'Rashodi po aktiv. i izv.fin.'!F882</f>
        <v>2000</v>
      </c>
      <c r="G423" s="67">
        <f>'Rashodi po aktiv. i izv.fin.'!G376+'Rashodi po aktiv. i izv.fin.'!G724+'Rashodi po aktiv. i izv.fin.'!G882</f>
        <v>2000</v>
      </c>
      <c r="H423" s="67">
        <f>'Rashodi po aktiv. i izv.fin.'!H376+'Rashodi po aktiv. i izv.fin.'!H724+'Rashodi po aktiv. i izv.fin.'!H882</f>
        <v>857.82</v>
      </c>
      <c r="I423" s="145">
        <f t="shared" si="26"/>
        <v>33.938123120746951</v>
      </c>
      <c r="J423" s="145">
        <f t="shared" si="25"/>
        <v>42.890999999999998</v>
      </c>
    </row>
    <row r="424" spans="1:10" ht="15" customHeight="1">
      <c r="A424" s="101"/>
      <c r="B424" s="101"/>
      <c r="C424" s="104" t="s">
        <v>1448</v>
      </c>
      <c r="D424" s="67" t="s">
        <v>1284</v>
      </c>
      <c r="E424" s="67">
        <f>'Rashodi po aktiv. i izv.fin.'!E377+'Rashodi po aktiv. i izv.fin.'!E725+'Rashodi po aktiv. i izv.fin.'!E604+'Rashodi po aktiv. i izv.fin.'!E542</f>
        <v>432.5</v>
      </c>
      <c r="F424" s="67">
        <f>'Rashodi po aktiv. i izv.fin.'!F377+'Rashodi po aktiv. i izv.fin.'!F725+'Rashodi po aktiv. i izv.fin.'!F604+'Rashodi po aktiv. i izv.fin.'!F542</f>
        <v>1050</v>
      </c>
      <c r="G424" s="67">
        <f>'Rashodi po aktiv. i izv.fin.'!G377+'Rashodi po aktiv. i izv.fin.'!G725+'Rashodi po aktiv. i izv.fin.'!G604+'Rashodi po aktiv. i izv.fin.'!G542</f>
        <v>700</v>
      </c>
      <c r="H424" s="67">
        <f>'Rashodi po aktiv. i izv.fin.'!H377+'Rashodi po aktiv. i izv.fin.'!H725+'Rashodi po aktiv. i izv.fin.'!H604+'Rashodi po aktiv. i izv.fin.'!H542</f>
        <v>1833.49</v>
      </c>
      <c r="I424" s="145">
        <f t="shared" si="26"/>
        <v>423.92832369942192</v>
      </c>
      <c r="J424" s="145">
        <f t="shared" si="25"/>
        <v>261.92714285714283</v>
      </c>
    </row>
    <row r="425" spans="1:10" ht="15" customHeight="1">
      <c r="A425" s="101"/>
      <c r="B425" s="101"/>
      <c r="C425" s="104">
        <v>3296</v>
      </c>
      <c r="D425" s="67" t="s">
        <v>1422</v>
      </c>
      <c r="E425" s="67">
        <f>'Rashodi po aktiv. i izv.fin.'!E378</f>
        <v>0</v>
      </c>
      <c r="F425" s="67">
        <f>'Rashodi po aktiv. i izv.fin.'!F378</f>
        <v>0</v>
      </c>
      <c r="G425" s="67">
        <f>'Rashodi po aktiv. i izv.fin.'!G378</f>
        <v>0</v>
      </c>
      <c r="H425" s="67">
        <f>'Rashodi po aktiv. i izv.fin.'!H378</f>
        <v>0</v>
      </c>
      <c r="I425" s="145" t="e">
        <f t="shared" si="26"/>
        <v>#DIV/0!</v>
      </c>
      <c r="J425" s="145" t="e">
        <f t="shared" si="25"/>
        <v>#DIV/0!</v>
      </c>
    </row>
    <row r="426" spans="1:10" ht="15" customHeight="1">
      <c r="A426" s="101"/>
      <c r="B426" s="101"/>
      <c r="C426" s="104" t="s">
        <v>1449</v>
      </c>
      <c r="D426" s="67" t="s">
        <v>1483</v>
      </c>
      <c r="E426" s="67">
        <f>'Rashodi po aktiv. i izv.fin.'!E379+'Rashodi po aktiv. i izv.fin.'!E726+'Rashodi po aktiv. i izv.fin.'!E605+'Rashodi po aktiv. i izv.fin.'!E482+'Rashodi po aktiv. i izv.fin.'!E543</f>
        <v>9674.82</v>
      </c>
      <c r="F426" s="67">
        <f>'Rashodi po aktiv. i izv.fin.'!F379+'Rashodi po aktiv. i izv.fin.'!F726+'Rashodi po aktiv. i izv.fin.'!F605+'Rashodi po aktiv. i izv.fin.'!F482+'Rashodi po aktiv. i izv.fin.'!F543</f>
        <v>5040</v>
      </c>
      <c r="G426" s="67">
        <f>'Rashodi po aktiv. i izv.fin.'!G379+'Rashodi po aktiv. i izv.fin.'!G726+'Rashodi po aktiv. i izv.fin.'!G605+'Rashodi po aktiv. i izv.fin.'!G482+'Rashodi po aktiv. i izv.fin.'!G543</f>
        <v>5517</v>
      </c>
      <c r="H426" s="67">
        <f>'Rashodi po aktiv. i izv.fin.'!H379+'Rashodi po aktiv. i izv.fin.'!H726+'Rashodi po aktiv. i izv.fin.'!H605+'Rashodi po aktiv. i izv.fin.'!H482+'Rashodi po aktiv. i izv.fin.'!H543</f>
        <v>10412.450000000001</v>
      </c>
      <c r="I426" s="145">
        <f t="shared" si="26"/>
        <v>107.62422453337635</v>
      </c>
      <c r="J426" s="145">
        <f t="shared" si="25"/>
        <v>188.73391335870946</v>
      </c>
    </row>
    <row r="427" spans="1:10" ht="15" customHeight="1">
      <c r="A427" s="101"/>
      <c r="B427" s="101">
        <v>34</v>
      </c>
      <c r="C427" s="104"/>
      <c r="D427" s="102" t="s">
        <v>1341</v>
      </c>
      <c r="E427" s="102">
        <f>SUM(E428:E431)</f>
        <v>1558.38</v>
      </c>
      <c r="F427" s="102">
        <f>SUM(F428:F431)</f>
        <v>2100</v>
      </c>
      <c r="G427" s="102">
        <f>SUM(G428:G431)</f>
        <v>100</v>
      </c>
      <c r="H427" s="102">
        <f>SUM(H428:H431)</f>
        <v>577.95000000000005</v>
      </c>
      <c r="I427" s="146">
        <f t="shared" si="26"/>
        <v>37.086589920301854</v>
      </c>
      <c r="J427" s="146">
        <f t="shared" si="25"/>
        <v>577.95000000000005</v>
      </c>
    </row>
    <row r="428" spans="1:10" ht="15" customHeight="1">
      <c r="A428" s="101"/>
      <c r="B428" s="101"/>
      <c r="C428" s="104" t="s">
        <v>1450</v>
      </c>
      <c r="D428" s="67" t="s">
        <v>1286</v>
      </c>
      <c r="E428" s="67">
        <f>'Rashodi po aktiv. i izv.fin.'!E381+'Rashodi po aktiv. i izv.fin.'!E728+'Rashodi po aktiv. i izv.fin.'!E607+'Rashodi po aktiv. i izv.fin.'!E545</f>
        <v>1558.38</v>
      </c>
      <c r="F428" s="67">
        <f>'Rashodi po aktiv. i izv.fin.'!F381+'Rashodi po aktiv. i izv.fin.'!F728+'Rashodi po aktiv. i izv.fin.'!F607+'Rashodi po aktiv. i izv.fin.'!F545</f>
        <v>2100</v>
      </c>
      <c r="G428" s="67">
        <f>'Rashodi po aktiv. i izv.fin.'!G381+'Rashodi po aktiv. i izv.fin.'!G728+'Rashodi po aktiv. i izv.fin.'!G607+'Rashodi po aktiv. i izv.fin.'!G545</f>
        <v>100</v>
      </c>
      <c r="H428" s="67">
        <f>'Rashodi po aktiv. i izv.fin.'!H381+'Rashodi po aktiv. i izv.fin.'!H728+'Rashodi po aktiv. i izv.fin.'!H607+'Rashodi po aktiv. i izv.fin.'!H545</f>
        <v>577.35</v>
      </c>
      <c r="I428" s="145">
        <f t="shared" si="26"/>
        <v>37.048088399491782</v>
      </c>
      <c r="J428" s="145">
        <f t="shared" si="25"/>
        <v>577.35</v>
      </c>
    </row>
    <row r="429" spans="1:10" ht="15" customHeight="1">
      <c r="A429" s="101"/>
      <c r="B429" s="101"/>
      <c r="C429" s="104" t="s">
        <v>1433</v>
      </c>
      <c r="D429" s="67" t="s">
        <v>1484</v>
      </c>
      <c r="E429" s="67">
        <f>'Rashodi po aktiv. i izv.fin.'!E382+'Rashodi po aktiv. i izv.fin.'!E729+'Rashodi po aktiv. i izv.fin.'!E884+'Rashodi po aktiv. i izv.fin.'!E546</f>
        <v>0</v>
      </c>
      <c r="F429" s="67">
        <f>'Rashodi po aktiv. i izv.fin.'!F382+'Rashodi po aktiv. i izv.fin.'!F729+'Rashodi po aktiv. i izv.fin.'!F884+'Rashodi po aktiv. i izv.fin.'!F546</f>
        <v>0</v>
      </c>
      <c r="G429" s="67">
        <f>'Rashodi po aktiv. i izv.fin.'!G382+'Rashodi po aktiv. i izv.fin.'!G729+'Rashodi po aktiv. i izv.fin.'!G884+'Rashodi po aktiv. i izv.fin.'!G546</f>
        <v>0</v>
      </c>
      <c r="H429" s="67">
        <f>'Rashodi po aktiv. i izv.fin.'!H382+'Rashodi po aktiv. i izv.fin.'!H729+'Rashodi po aktiv. i izv.fin.'!H884+'Rashodi po aktiv. i izv.fin.'!H546</f>
        <v>0</v>
      </c>
      <c r="I429" s="145" t="e">
        <f t="shared" si="26"/>
        <v>#DIV/0!</v>
      </c>
      <c r="J429" s="145" t="e">
        <f t="shared" si="25"/>
        <v>#DIV/0!</v>
      </c>
    </row>
    <row r="430" spans="1:10" ht="15" customHeight="1">
      <c r="A430" s="101"/>
      <c r="B430" s="101"/>
      <c r="C430" s="104">
        <v>3433</v>
      </c>
      <c r="D430" s="67" t="s">
        <v>1406</v>
      </c>
      <c r="E430" s="67">
        <f>'Rashodi po aktiv. i izv.fin.'!E383</f>
        <v>0</v>
      </c>
      <c r="F430" s="67">
        <f>'Rashodi po aktiv. i izv.fin.'!F383</f>
        <v>0</v>
      </c>
      <c r="G430" s="67">
        <f>'Rashodi po aktiv. i izv.fin.'!G383</f>
        <v>0</v>
      </c>
      <c r="H430" s="67">
        <f>'Rashodi po aktiv. i izv.fin.'!H383</f>
        <v>0.6</v>
      </c>
      <c r="I430" s="145" t="e">
        <f t="shared" si="26"/>
        <v>#DIV/0!</v>
      </c>
      <c r="J430" s="145" t="e">
        <f t="shared" si="25"/>
        <v>#DIV/0!</v>
      </c>
    </row>
    <row r="431" spans="1:10" ht="15" customHeight="1">
      <c r="A431" s="101"/>
      <c r="B431" s="101"/>
      <c r="C431" s="104">
        <v>3434</v>
      </c>
      <c r="D431" s="67" t="s">
        <v>1485</v>
      </c>
      <c r="E431" s="67">
        <f>'Rashodi po aktiv. i izv.fin.'!E730</f>
        <v>0</v>
      </c>
      <c r="F431" s="67">
        <f>'Rashodi po aktiv. i izv.fin.'!F730</f>
        <v>0</v>
      </c>
      <c r="G431" s="67">
        <f>'Rashodi po aktiv. i izv.fin.'!G730</f>
        <v>0</v>
      </c>
      <c r="H431" s="67">
        <f>'Rashodi po aktiv. i izv.fin.'!H730</f>
        <v>0</v>
      </c>
      <c r="I431" s="145" t="e">
        <f t="shared" si="26"/>
        <v>#DIV/0!</v>
      </c>
      <c r="J431" s="145" t="e">
        <f t="shared" si="25"/>
        <v>#DIV/0!</v>
      </c>
    </row>
    <row r="432" spans="1:10" ht="15" customHeight="1">
      <c r="A432" s="101"/>
      <c r="B432" s="101">
        <v>36</v>
      </c>
      <c r="C432" s="104"/>
      <c r="D432" s="102" t="s">
        <v>1631</v>
      </c>
      <c r="E432" s="102">
        <f>E433</f>
        <v>29643</v>
      </c>
      <c r="F432" s="102">
        <f>F433</f>
        <v>30000</v>
      </c>
      <c r="G432" s="102">
        <f>G433</f>
        <v>26483</v>
      </c>
      <c r="H432" s="102">
        <f>H433</f>
        <v>26482.91</v>
      </c>
      <c r="I432" s="146">
        <f t="shared" si="26"/>
        <v>89.339506797557604</v>
      </c>
      <c r="J432" s="146">
        <f t="shared" si="25"/>
        <v>99.999660159347499</v>
      </c>
    </row>
    <row r="433" spans="1:10" ht="15" customHeight="1">
      <c r="A433" s="101"/>
      <c r="B433" s="101"/>
      <c r="C433" s="104" t="s">
        <v>1451</v>
      </c>
      <c r="D433" s="67" t="s">
        <v>1486</v>
      </c>
      <c r="E433" s="67">
        <f>'Rashodi po aktiv. i izv.fin.'!E385+'Rashodi po aktiv. i izv.fin.'!E484+'Rashodi po aktiv. i izv.fin.'!E733+'Rashodi po aktiv. i izv.fin.'!E486+'Rashodi po aktiv. i izv.fin.'!E548</f>
        <v>29643</v>
      </c>
      <c r="F433" s="67">
        <f>'Rashodi po aktiv. i izv.fin.'!F385+'Rashodi po aktiv. i izv.fin.'!F484+'Rashodi po aktiv. i izv.fin.'!F733+'Rashodi po aktiv. i izv.fin.'!F486+'Rashodi po aktiv. i izv.fin.'!F548</f>
        <v>30000</v>
      </c>
      <c r="G433" s="67">
        <f>'Rashodi po aktiv. i izv.fin.'!G385+'Rashodi po aktiv. i izv.fin.'!G484+'Rashodi po aktiv. i izv.fin.'!G733+'Rashodi po aktiv. i izv.fin.'!G486+'Rashodi po aktiv. i izv.fin.'!G548</f>
        <v>26483</v>
      </c>
      <c r="H433" s="67">
        <f>'Rashodi po aktiv. i izv.fin.'!H385+'Rashodi po aktiv. i izv.fin.'!H484+'Rashodi po aktiv. i izv.fin.'!H733+'Rashodi po aktiv. i izv.fin.'!H486+'Rashodi po aktiv. i izv.fin.'!H548</f>
        <v>26482.91</v>
      </c>
      <c r="I433" s="145">
        <f t="shared" si="26"/>
        <v>89.339506797557604</v>
      </c>
      <c r="J433" s="145">
        <f t="shared" si="25"/>
        <v>99.999660159347499</v>
      </c>
    </row>
    <row r="434" spans="1:10" ht="15" customHeight="1">
      <c r="A434" s="101"/>
      <c r="B434" s="101">
        <v>37</v>
      </c>
      <c r="C434" s="104"/>
      <c r="D434" s="102" t="s">
        <v>1351</v>
      </c>
      <c r="E434" s="102">
        <f>SUM(E435:E436)</f>
        <v>1139.82</v>
      </c>
      <c r="F434" s="102">
        <f>SUM(F435:F436)</f>
        <v>1800</v>
      </c>
      <c r="G434" s="102">
        <f>SUM(G435:G436)</f>
        <v>2500</v>
      </c>
      <c r="H434" s="102">
        <f>SUM(H435:H436)</f>
        <v>1140</v>
      </c>
      <c r="I434" s="146">
        <f t="shared" si="26"/>
        <v>100.01579196715271</v>
      </c>
      <c r="J434" s="146">
        <f t="shared" si="25"/>
        <v>45.6</v>
      </c>
    </row>
    <row r="435" spans="1:10" ht="15" customHeight="1">
      <c r="A435" s="101"/>
      <c r="B435" s="101"/>
      <c r="C435" s="104">
        <v>3721</v>
      </c>
      <c r="D435" s="67" t="s">
        <v>1505</v>
      </c>
      <c r="E435" s="67">
        <f>'Rashodi po aktiv. i izv.fin.'!E387</f>
        <v>1139.82</v>
      </c>
      <c r="F435" s="67">
        <f>'Rashodi po aktiv. i izv.fin.'!F387</f>
        <v>1800</v>
      </c>
      <c r="G435" s="67">
        <f>'Rashodi po aktiv. i izv.fin.'!G387</f>
        <v>2500</v>
      </c>
      <c r="H435" s="67">
        <f>'Rashodi po aktiv. i izv.fin.'!H387</f>
        <v>1140</v>
      </c>
      <c r="I435" s="145">
        <f t="shared" si="26"/>
        <v>100.01579196715271</v>
      </c>
      <c r="J435" s="145">
        <f t="shared" si="25"/>
        <v>45.6</v>
      </c>
    </row>
    <row r="436" spans="1:10" ht="15" customHeight="1">
      <c r="A436" s="101"/>
      <c r="B436" s="101"/>
      <c r="C436" s="104">
        <v>3722</v>
      </c>
      <c r="D436" s="67" t="s">
        <v>1506</v>
      </c>
      <c r="E436" s="67">
        <f>'Rashodi po aktiv. i izv.fin.'!E735+'Rashodi po aktiv. i izv.fin.'!E388</f>
        <v>0</v>
      </c>
      <c r="F436" s="67">
        <f>'Rashodi po aktiv. i izv.fin.'!F735+'Rashodi po aktiv. i izv.fin.'!F388</f>
        <v>0</v>
      </c>
      <c r="G436" s="67">
        <f>'Rashodi po aktiv. i izv.fin.'!G735+'Rashodi po aktiv. i izv.fin.'!G388</f>
        <v>0</v>
      </c>
      <c r="H436" s="67">
        <f>'Rashodi po aktiv. i izv.fin.'!H735+'Rashodi po aktiv. i izv.fin.'!H388</f>
        <v>0</v>
      </c>
      <c r="I436" s="145" t="e">
        <f t="shared" si="26"/>
        <v>#DIV/0!</v>
      </c>
      <c r="J436" s="145" t="e">
        <f t="shared" si="25"/>
        <v>#DIV/0!</v>
      </c>
    </row>
    <row r="437" spans="1:10" ht="15" customHeight="1">
      <c r="A437" s="101"/>
      <c r="B437" s="101">
        <v>38</v>
      </c>
      <c r="C437" s="104"/>
      <c r="D437" s="102" t="s">
        <v>1350</v>
      </c>
      <c r="E437" s="102">
        <f>SUM(E438:E439)</f>
        <v>1558.27</v>
      </c>
      <c r="F437" s="102">
        <f>SUM(F438:F439)</f>
        <v>2500</v>
      </c>
      <c r="G437" s="102">
        <f>SUM(G438:G439)</f>
        <v>2500</v>
      </c>
      <c r="H437" s="102">
        <f>SUM(H438:H439)</f>
        <v>1102.05</v>
      </c>
      <c r="I437" s="146">
        <f t="shared" si="26"/>
        <v>70.722660386197518</v>
      </c>
      <c r="J437" s="146">
        <f t="shared" si="25"/>
        <v>44.082000000000001</v>
      </c>
    </row>
    <row r="438" spans="1:10" ht="15" customHeight="1">
      <c r="A438" s="101"/>
      <c r="B438" s="101"/>
      <c r="C438" s="104">
        <v>3811</v>
      </c>
      <c r="D438" s="67" t="s">
        <v>1307</v>
      </c>
      <c r="E438" s="67">
        <f>'Rashodi po aktiv. i izv.fin.'!E737+'Rashodi po aktiv. i izv.fin.'!E609</f>
        <v>0</v>
      </c>
      <c r="F438" s="67">
        <f>'Rashodi po aktiv. i izv.fin.'!F737+'Rashodi po aktiv. i izv.fin.'!F609</f>
        <v>0</v>
      </c>
      <c r="G438" s="67">
        <f>'Rashodi po aktiv. i izv.fin.'!G737+'Rashodi po aktiv. i izv.fin.'!G609</f>
        <v>0</v>
      </c>
      <c r="H438" s="67">
        <f>'Rashodi po aktiv. i izv.fin.'!H737+'Rashodi po aktiv. i izv.fin.'!H609</f>
        <v>0</v>
      </c>
      <c r="I438" s="145" t="e">
        <f t="shared" si="26"/>
        <v>#DIV/0!</v>
      </c>
      <c r="J438" s="145" t="e">
        <f t="shared" si="25"/>
        <v>#DIV/0!</v>
      </c>
    </row>
    <row r="439" spans="1:10" ht="15" customHeight="1">
      <c r="A439" s="101"/>
      <c r="B439" s="101"/>
      <c r="C439" s="104" t="s">
        <v>1452</v>
      </c>
      <c r="D439" s="67" t="s">
        <v>1487</v>
      </c>
      <c r="E439" s="67">
        <f>'Rashodi po aktiv. i izv.fin.'!E390</f>
        <v>1558.27</v>
      </c>
      <c r="F439" s="67">
        <f>'Rashodi po aktiv. i izv.fin.'!F390</f>
        <v>2500</v>
      </c>
      <c r="G439" s="67">
        <f>'Rashodi po aktiv. i izv.fin.'!G390</f>
        <v>2500</v>
      </c>
      <c r="H439" s="67">
        <f>'Rashodi po aktiv. i izv.fin.'!H390</f>
        <v>1102.05</v>
      </c>
      <c r="I439" s="145">
        <f t="shared" si="26"/>
        <v>70.722660386197518</v>
      </c>
      <c r="J439" s="145">
        <f t="shared" si="25"/>
        <v>44.082000000000001</v>
      </c>
    </row>
    <row r="440" spans="1:10" ht="15" customHeight="1">
      <c r="A440" s="101">
        <v>4</v>
      </c>
      <c r="B440" s="101"/>
      <c r="C440" s="104"/>
      <c r="D440" s="102" t="s">
        <v>1343</v>
      </c>
      <c r="E440" s="102">
        <f>E441+E444+E457</f>
        <v>70959.509999999995</v>
      </c>
      <c r="F440" s="102">
        <f>F441+F444+F457</f>
        <v>122100</v>
      </c>
      <c r="G440" s="102">
        <f>G441+G444+G457</f>
        <v>122600</v>
      </c>
      <c r="H440" s="102">
        <f>H441+H444+H457</f>
        <v>120339.88</v>
      </c>
      <c r="I440" s="146">
        <f t="shared" si="26"/>
        <v>169.58950252052193</v>
      </c>
      <c r="J440" s="146">
        <f t="shared" si="25"/>
        <v>98.156508972267545</v>
      </c>
    </row>
    <row r="441" spans="1:10" ht="15" customHeight="1">
      <c r="A441" s="101"/>
      <c r="B441" s="101">
        <v>41</v>
      </c>
      <c r="C441" s="104"/>
      <c r="D441" s="102" t="s">
        <v>1353</v>
      </c>
      <c r="E441" s="102">
        <f>SUM(E442:E443)</f>
        <v>2498.2600000000002</v>
      </c>
      <c r="F441" s="102">
        <f>SUM(F442:F443)</f>
        <v>25000</v>
      </c>
      <c r="G441" s="102">
        <f>SUM(G442:G443)</f>
        <v>12000</v>
      </c>
      <c r="H441" s="102">
        <f>SUM(H442:H443)</f>
        <v>10993.03</v>
      </c>
      <c r="I441" s="146">
        <f t="shared" si="26"/>
        <v>440.02745911154165</v>
      </c>
      <c r="J441" s="146">
        <f t="shared" si="25"/>
        <v>91.608583333333343</v>
      </c>
    </row>
    <row r="442" spans="1:10" ht="15" customHeight="1">
      <c r="A442" s="101"/>
      <c r="B442" s="101"/>
      <c r="C442" s="104" t="s">
        <v>1453</v>
      </c>
      <c r="D442" s="67" t="s">
        <v>1308</v>
      </c>
      <c r="E442" s="67">
        <f>'Rashodi po aktiv. i izv.fin.'!E393+'Rashodi po aktiv. i izv.fin.'!E740</f>
        <v>0</v>
      </c>
      <c r="F442" s="67">
        <f>'Rashodi po aktiv. i izv.fin.'!F393+'Rashodi po aktiv. i izv.fin.'!F740</f>
        <v>0</v>
      </c>
      <c r="G442" s="67">
        <f>'Rashodi po aktiv. i izv.fin.'!G393+'Rashodi po aktiv. i izv.fin.'!G740</f>
        <v>1000</v>
      </c>
      <c r="H442" s="67">
        <f>'Rashodi po aktiv. i izv.fin.'!H393+'Rashodi po aktiv. i izv.fin.'!H740</f>
        <v>0</v>
      </c>
      <c r="I442" s="145" t="e">
        <f t="shared" si="26"/>
        <v>#DIV/0!</v>
      </c>
      <c r="J442" s="145">
        <f t="shared" si="25"/>
        <v>0</v>
      </c>
    </row>
    <row r="443" spans="1:10" ht="15" customHeight="1">
      <c r="A443" s="101"/>
      <c r="B443" s="101"/>
      <c r="C443" s="104">
        <v>4124</v>
      </c>
      <c r="D443" s="67" t="s">
        <v>1498</v>
      </c>
      <c r="E443" s="67">
        <f>'Rashodi po aktiv. i izv.fin.'!E394</f>
        <v>2498.2600000000002</v>
      </c>
      <c r="F443" s="67">
        <f>'Rashodi po aktiv. i izv.fin.'!F394</f>
        <v>25000</v>
      </c>
      <c r="G443" s="67">
        <f>'Rashodi po aktiv. i izv.fin.'!G394</f>
        <v>11000</v>
      </c>
      <c r="H443" s="67">
        <f>'Rashodi po aktiv. i izv.fin.'!H394</f>
        <v>10993.03</v>
      </c>
      <c r="I443" s="145">
        <f t="shared" si="26"/>
        <v>440.02745911154165</v>
      </c>
      <c r="J443" s="145">
        <f t="shared" si="25"/>
        <v>99.936636363636367</v>
      </c>
    </row>
    <row r="444" spans="1:10" ht="15" customHeight="1">
      <c r="A444" s="101"/>
      <c r="B444" s="101">
        <v>42</v>
      </c>
      <c r="C444" s="104"/>
      <c r="D444" s="102" t="s">
        <v>1344</v>
      </c>
      <c r="E444" s="102">
        <f>SUM(E445:E456)</f>
        <v>61929.21</v>
      </c>
      <c r="F444" s="102">
        <f>SUM(F445:F456)</f>
        <v>47100</v>
      </c>
      <c r="G444" s="102">
        <f>SUM(G445:G456)</f>
        <v>80600</v>
      </c>
      <c r="H444" s="102">
        <f>SUM(H445:H456)</f>
        <v>81156.850000000006</v>
      </c>
      <c r="I444" s="146">
        <f t="shared" si="26"/>
        <v>131.04777212562539</v>
      </c>
      <c r="J444" s="146">
        <f t="shared" si="25"/>
        <v>100.69088089330025</v>
      </c>
    </row>
    <row r="445" spans="1:10" ht="15" customHeight="1">
      <c r="A445" s="101"/>
      <c r="B445" s="101"/>
      <c r="C445" s="104" t="s">
        <v>1454</v>
      </c>
      <c r="D445" s="67" t="s">
        <v>1488</v>
      </c>
      <c r="E445" s="67">
        <f>'Rashodi po aktiv. i izv.fin.'!E396+'Rashodi po aktiv. i izv.fin.'!E742+'Rashodi po aktiv. i izv.fin.'!E887+'Rashodi po aktiv. i izv.fin.'!E551</f>
        <v>30146.59</v>
      </c>
      <c r="F445" s="67">
        <f>'Rashodi po aktiv. i izv.fin.'!F396+'Rashodi po aktiv. i izv.fin.'!F742+'Rashodi po aktiv. i izv.fin.'!F887+'Rashodi po aktiv. i izv.fin.'!F551</f>
        <v>15000</v>
      </c>
      <c r="G445" s="67">
        <f>'Rashodi po aktiv. i izv.fin.'!G396+'Rashodi po aktiv. i izv.fin.'!G742+'Rashodi po aktiv. i izv.fin.'!G887+'Rashodi po aktiv. i izv.fin.'!G551</f>
        <v>60000</v>
      </c>
      <c r="H445" s="67">
        <f>'Rashodi po aktiv. i izv.fin.'!H396+'Rashodi po aktiv. i izv.fin.'!H742+'Rashodi po aktiv. i izv.fin.'!H887+'Rashodi po aktiv. i izv.fin.'!H551</f>
        <v>65812.44</v>
      </c>
      <c r="I445" s="145">
        <f t="shared" si="26"/>
        <v>218.30807398117003</v>
      </c>
      <c r="J445" s="145">
        <f t="shared" si="25"/>
        <v>109.68740000000001</v>
      </c>
    </row>
    <row r="446" spans="1:10" ht="15" customHeight="1">
      <c r="A446" s="101"/>
      <c r="B446" s="101"/>
      <c r="C446" s="104" t="s">
        <v>1455</v>
      </c>
      <c r="D446" s="67" t="s">
        <v>1302</v>
      </c>
      <c r="E446" s="67">
        <f>'Rashodi po aktiv. i izv.fin.'!E397+'Rashodi po aktiv. i izv.fin.'!E743+'Rashodi po aktiv. i izv.fin.'!E888+'Rashodi po aktiv. i izv.fin.'!E552</f>
        <v>0</v>
      </c>
      <c r="F446" s="67">
        <f>'Rashodi po aktiv. i izv.fin.'!F397+'Rashodi po aktiv. i izv.fin.'!F743+'Rashodi po aktiv. i izv.fin.'!F888+'Rashodi po aktiv. i izv.fin.'!F552</f>
        <v>0</v>
      </c>
      <c r="G446" s="67">
        <f>'Rashodi po aktiv. i izv.fin.'!G397+'Rashodi po aktiv. i izv.fin.'!G743+'Rashodi po aktiv. i izv.fin.'!G888+'Rashodi po aktiv. i izv.fin.'!G552</f>
        <v>0</v>
      </c>
      <c r="H446" s="67">
        <f>'Rashodi po aktiv. i izv.fin.'!H397+'Rashodi po aktiv. i izv.fin.'!H743+'Rashodi po aktiv. i izv.fin.'!H888+'Rashodi po aktiv. i izv.fin.'!H552</f>
        <v>0</v>
      </c>
      <c r="I446" s="145" t="e">
        <f t="shared" si="26"/>
        <v>#DIV/0!</v>
      </c>
      <c r="J446" s="145" t="e">
        <f t="shared" si="25"/>
        <v>#DIV/0!</v>
      </c>
    </row>
    <row r="447" spans="1:10" ht="15" customHeight="1">
      <c r="A447" s="101"/>
      <c r="B447" s="101"/>
      <c r="C447" s="104" t="s">
        <v>1456</v>
      </c>
      <c r="D447" s="67" t="s">
        <v>1489</v>
      </c>
      <c r="E447" s="67">
        <f>'Rashodi po aktiv. i izv.fin.'!E398+'Rashodi po aktiv. i izv.fin.'!E744</f>
        <v>2028.46</v>
      </c>
      <c r="F447" s="67">
        <f>'Rashodi po aktiv. i izv.fin.'!F398+'Rashodi po aktiv. i izv.fin.'!F744</f>
        <v>1500</v>
      </c>
      <c r="G447" s="67">
        <f>'Rashodi po aktiv. i izv.fin.'!G398+'Rashodi po aktiv. i izv.fin.'!G744</f>
        <v>1500</v>
      </c>
      <c r="H447" s="67">
        <f>'Rashodi po aktiv. i izv.fin.'!H398+'Rashodi po aktiv. i izv.fin.'!H744</f>
        <v>0</v>
      </c>
      <c r="I447" s="145">
        <f t="shared" si="26"/>
        <v>0</v>
      </c>
      <c r="J447" s="145">
        <f t="shared" si="25"/>
        <v>0</v>
      </c>
    </row>
    <row r="448" spans="1:10" ht="15" customHeight="1">
      <c r="A448" s="101"/>
      <c r="B448" s="101"/>
      <c r="C448" s="104" t="s">
        <v>1457</v>
      </c>
      <c r="D448" s="67" t="s">
        <v>1310</v>
      </c>
      <c r="E448" s="67">
        <f>'Rashodi po aktiv. i izv.fin.'!E399+'Rashodi po aktiv. i izv.fin.'!E745+'Rashodi po aktiv. i izv.fin.'!E889</f>
        <v>21193.74</v>
      </c>
      <c r="F448" s="67">
        <f>'Rashodi po aktiv. i izv.fin.'!F399+'Rashodi po aktiv. i izv.fin.'!F745+'Rashodi po aktiv. i izv.fin.'!F889</f>
        <v>21500</v>
      </c>
      <c r="G448" s="67">
        <f>'Rashodi po aktiv. i izv.fin.'!G399+'Rashodi po aktiv. i izv.fin.'!G745+'Rashodi po aktiv. i izv.fin.'!G889</f>
        <v>11500</v>
      </c>
      <c r="H448" s="67">
        <f>'Rashodi po aktiv. i izv.fin.'!H399+'Rashodi po aktiv. i izv.fin.'!H745+'Rashodi po aktiv. i izv.fin.'!H889</f>
        <v>11995</v>
      </c>
      <c r="I448" s="145">
        <f t="shared" si="26"/>
        <v>56.59690078296704</v>
      </c>
      <c r="J448" s="145">
        <f t="shared" si="25"/>
        <v>104.30434782608695</v>
      </c>
    </row>
    <row r="449" spans="1:10" ht="15" customHeight="1">
      <c r="A449" s="101"/>
      <c r="B449" s="101"/>
      <c r="C449" s="104" t="s">
        <v>1458</v>
      </c>
      <c r="D449" s="67" t="s">
        <v>1490</v>
      </c>
      <c r="E449" s="67">
        <f>'Rashodi po aktiv. i izv.fin.'!E400+'Rashodi po aktiv. i izv.fin.'!E746</f>
        <v>2281.25</v>
      </c>
      <c r="F449" s="67">
        <f>'Rashodi po aktiv. i izv.fin.'!F400+'Rashodi po aktiv. i izv.fin.'!F746</f>
        <v>2000</v>
      </c>
      <c r="G449" s="67">
        <f>'Rashodi po aktiv. i izv.fin.'!G400+'Rashodi po aktiv. i izv.fin.'!G746</f>
        <v>2000</v>
      </c>
      <c r="H449" s="67">
        <f>'Rashodi po aktiv. i izv.fin.'!H400+'Rashodi po aktiv. i izv.fin.'!H746</f>
        <v>0</v>
      </c>
      <c r="I449" s="145">
        <f t="shared" si="26"/>
        <v>0</v>
      </c>
      <c r="J449" s="145">
        <f t="shared" si="25"/>
        <v>0</v>
      </c>
    </row>
    <row r="450" spans="1:10" ht="15" customHeight="1">
      <c r="A450" s="101"/>
      <c r="B450" s="101"/>
      <c r="C450" s="104">
        <v>4227</v>
      </c>
      <c r="D450" s="67" t="s">
        <v>1491</v>
      </c>
      <c r="E450" s="67">
        <f>'Rashodi po aktiv. i izv.fin.'!E401+'Rashodi po aktiv. i izv.fin.'!E890+'Rashodi po aktiv. i izv.fin.'!E553</f>
        <v>599</v>
      </c>
      <c r="F450" s="67">
        <f>'Rashodi po aktiv. i izv.fin.'!F401+'Rashodi po aktiv. i izv.fin.'!F890+'Rashodi po aktiv. i izv.fin.'!F553</f>
        <v>600</v>
      </c>
      <c r="G450" s="67">
        <f>'Rashodi po aktiv. i izv.fin.'!G401+'Rashodi po aktiv. i izv.fin.'!G890+'Rashodi po aktiv. i izv.fin.'!G553</f>
        <v>600</v>
      </c>
      <c r="H450" s="67">
        <f>'Rashodi po aktiv. i izv.fin.'!H401+'Rashodi po aktiv. i izv.fin.'!H890+'Rashodi po aktiv. i izv.fin.'!H553</f>
        <v>269</v>
      </c>
      <c r="I450" s="145">
        <f t="shared" si="26"/>
        <v>44.908180300500831</v>
      </c>
      <c r="J450" s="145">
        <f t="shared" si="25"/>
        <v>44.833333333333329</v>
      </c>
    </row>
    <row r="451" spans="1:10" ht="15" customHeight="1">
      <c r="A451" s="101"/>
      <c r="B451" s="101"/>
      <c r="C451" s="104">
        <v>4231</v>
      </c>
      <c r="D451" s="67" t="s">
        <v>1558</v>
      </c>
      <c r="E451" s="67">
        <f>'Rashodi po aktiv. i izv.fin.'!E402</f>
        <v>0</v>
      </c>
      <c r="F451" s="67">
        <f>'Rashodi po aktiv. i izv.fin.'!F402</f>
        <v>0</v>
      </c>
      <c r="G451" s="67">
        <f>'Rashodi po aktiv. i izv.fin.'!G402</f>
        <v>0</v>
      </c>
      <c r="H451" s="67">
        <f>'Rashodi po aktiv. i izv.fin.'!H402</f>
        <v>0</v>
      </c>
      <c r="I451" s="145" t="e">
        <f t="shared" si="26"/>
        <v>#DIV/0!</v>
      </c>
      <c r="J451" s="145" t="e">
        <f t="shared" si="25"/>
        <v>#DIV/0!</v>
      </c>
    </row>
    <row r="452" spans="1:10" ht="15" customHeight="1">
      <c r="A452" s="101"/>
      <c r="B452" s="101"/>
      <c r="C452" s="104">
        <v>4233</v>
      </c>
      <c r="D452" s="67" t="s">
        <v>1492</v>
      </c>
      <c r="E452" s="67">
        <f>'Rashodi po aktiv. i izv.fin.'!E747</f>
        <v>0</v>
      </c>
      <c r="F452" s="67">
        <f>'Rashodi po aktiv. i izv.fin.'!F747</f>
        <v>0</v>
      </c>
      <c r="G452" s="67">
        <f>'Rashodi po aktiv. i izv.fin.'!G747</f>
        <v>0</v>
      </c>
      <c r="H452" s="67">
        <f>'Rashodi po aktiv. i izv.fin.'!H747</f>
        <v>0</v>
      </c>
      <c r="I452" s="145" t="e">
        <f t="shared" si="26"/>
        <v>#DIV/0!</v>
      </c>
      <c r="J452" s="145" t="e">
        <f t="shared" si="25"/>
        <v>#DIV/0!</v>
      </c>
    </row>
    <row r="453" spans="1:10" ht="15" customHeight="1">
      <c r="A453" s="101"/>
      <c r="B453" s="101"/>
      <c r="C453" s="104">
        <v>4241</v>
      </c>
      <c r="D453" s="67" t="s">
        <v>1303</v>
      </c>
      <c r="E453" s="67">
        <f>'Rashodi po aktiv. i izv.fin.'!E403+'Rashodi po aktiv. i izv.fin.'!E748+'Rashodi po aktiv. i izv.fin.'!E891</f>
        <v>5680.17</v>
      </c>
      <c r="F453" s="67">
        <f>'Rashodi po aktiv. i izv.fin.'!F403+'Rashodi po aktiv. i izv.fin.'!F748+'Rashodi po aktiv. i izv.fin.'!F891</f>
        <v>6500</v>
      </c>
      <c r="G453" s="67">
        <f>'Rashodi po aktiv. i izv.fin.'!G403+'Rashodi po aktiv. i izv.fin.'!G748+'Rashodi po aktiv. i izv.fin.'!G891</f>
        <v>5000</v>
      </c>
      <c r="H453" s="67">
        <f>'Rashodi po aktiv. i izv.fin.'!H403+'Rashodi po aktiv. i izv.fin.'!H748+'Rashodi po aktiv. i izv.fin.'!H891</f>
        <v>3080.41</v>
      </c>
      <c r="I453" s="145">
        <f t="shared" si="26"/>
        <v>54.230947313196609</v>
      </c>
      <c r="J453" s="145">
        <f t="shared" si="25"/>
        <v>61.608200000000004</v>
      </c>
    </row>
    <row r="454" spans="1:10" ht="15" customHeight="1">
      <c r="A454" s="101"/>
      <c r="B454" s="101"/>
      <c r="C454" s="104">
        <v>4262</v>
      </c>
      <c r="D454" s="67" t="s">
        <v>1493</v>
      </c>
      <c r="E454" s="67">
        <f>'Rashodi po aktiv. i izv.fin.'!E404+'Rashodi po aktiv. i izv.fin.'!E749</f>
        <v>0</v>
      </c>
      <c r="F454" s="67">
        <f>'Rashodi po aktiv. i izv.fin.'!F404+'Rashodi po aktiv. i izv.fin.'!F749</f>
        <v>0</v>
      </c>
      <c r="G454" s="67">
        <f>'Rashodi po aktiv. i izv.fin.'!G404+'Rashodi po aktiv. i izv.fin.'!G749</f>
        <v>0</v>
      </c>
      <c r="H454" s="67">
        <f>'Rashodi po aktiv. i izv.fin.'!H404+'Rashodi po aktiv. i izv.fin.'!H749</f>
        <v>0</v>
      </c>
      <c r="I454" s="145" t="e">
        <f t="shared" si="26"/>
        <v>#DIV/0!</v>
      </c>
      <c r="J454" s="145" t="e">
        <f t="shared" si="25"/>
        <v>#DIV/0!</v>
      </c>
    </row>
    <row r="455" spans="1:10" ht="15" customHeight="1">
      <c r="A455" s="101"/>
      <c r="B455" s="101"/>
      <c r="C455" s="104">
        <v>4263</v>
      </c>
      <c r="D455" s="67" t="s">
        <v>1473</v>
      </c>
      <c r="E455" s="67">
        <f>'Rashodi po aktiv. i izv.fin.'!E405</f>
        <v>0</v>
      </c>
      <c r="F455" s="67">
        <f>'Rashodi po aktiv. i izv.fin.'!F405</f>
        <v>0</v>
      </c>
      <c r="G455" s="67">
        <f>'Rashodi po aktiv. i izv.fin.'!G405</f>
        <v>0</v>
      </c>
      <c r="H455" s="67">
        <f>'Rashodi po aktiv. i izv.fin.'!H405</f>
        <v>0</v>
      </c>
      <c r="I455" s="145" t="e">
        <f t="shared" si="26"/>
        <v>#DIV/0!</v>
      </c>
      <c r="J455" s="145" t="e">
        <f t="shared" si="25"/>
        <v>#DIV/0!</v>
      </c>
    </row>
    <row r="456" spans="1:10" ht="15" customHeight="1">
      <c r="A456" s="101"/>
      <c r="B456" s="101"/>
      <c r="C456" s="104" t="s">
        <v>1459</v>
      </c>
      <c r="D456" s="67" t="s">
        <v>1410</v>
      </c>
      <c r="E456" s="67">
        <f>'Rashodi po aktiv. i izv.fin.'!E406</f>
        <v>0</v>
      </c>
      <c r="F456" s="67">
        <f>'Rashodi po aktiv. i izv.fin.'!F406</f>
        <v>0</v>
      </c>
      <c r="G456" s="67">
        <f>'Rashodi po aktiv. i izv.fin.'!G406</f>
        <v>0</v>
      </c>
      <c r="H456" s="67">
        <f>'Rashodi po aktiv. i izv.fin.'!H406</f>
        <v>0</v>
      </c>
      <c r="I456" s="145" t="e">
        <f t="shared" si="26"/>
        <v>#DIV/0!</v>
      </c>
      <c r="J456" s="145" t="e">
        <f t="shared" si="25"/>
        <v>#DIV/0!</v>
      </c>
    </row>
    <row r="457" spans="1:10" ht="15" customHeight="1">
      <c r="A457" s="101"/>
      <c r="B457" s="101">
        <v>45</v>
      </c>
      <c r="C457" s="104"/>
      <c r="D457" s="102" t="s">
        <v>1512</v>
      </c>
      <c r="E457" s="102">
        <f>E458+E459</f>
        <v>6532.04</v>
      </c>
      <c r="F457" s="102">
        <f>F458+F459</f>
        <v>50000</v>
      </c>
      <c r="G457" s="102">
        <f>G458+G459</f>
        <v>30000</v>
      </c>
      <c r="H457" s="102">
        <f>H458+H459</f>
        <v>28190</v>
      </c>
      <c r="I457" s="146">
        <f t="shared" si="26"/>
        <v>431.56502409660692</v>
      </c>
      <c r="J457" s="146">
        <f t="shared" si="25"/>
        <v>93.966666666666669</v>
      </c>
    </row>
    <row r="458" spans="1:10" ht="15" customHeight="1">
      <c r="A458" s="101"/>
      <c r="B458" s="101"/>
      <c r="C458" s="104">
        <v>4511</v>
      </c>
      <c r="D458" s="67" t="s">
        <v>1576</v>
      </c>
      <c r="E458" s="67">
        <f>'Rashodi po aktiv. i izv.fin.'!E408</f>
        <v>6532.04</v>
      </c>
      <c r="F458" s="67">
        <f>'Rashodi po aktiv. i izv.fin.'!F408</f>
        <v>50000</v>
      </c>
      <c r="G458" s="67">
        <f>'Rashodi po aktiv. i izv.fin.'!G408</f>
        <v>0</v>
      </c>
      <c r="H458" s="67">
        <f>'Rashodi po aktiv. i izv.fin.'!H408</f>
        <v>0</v>
      </c>
      <c r="I458" s="145">
        <f t="shared" si="26"/>
        <v>0</v>
      </c>
      <c r="J458" s="145" t="e">
        <f t="shared" ref="J458:J521" si="27">H458/G458*100</f>
        <v>#DIV/0!</v>
      </c>
    </row>
    <row r="459" spans="1:10" ht="15" customHeight="1">
      <c r="A459" s="101"/>
      <c r="B459" s="101"/>
      <c r="C459" s="104">
        <v>4521</v>
      </c>
      <c r="D459" s="67" t="s">
        <v>1691</v>
      </c>
      <c r="E459" s="67">
        <f>'Rashodi po aktiv. i izv.fin.'!E409</f>
        <v>0</v>
      </c>
      <c r="F459" s="67">
        <f>'Rashodi po aktiv. i izv.fin.'!F409</f>
        <v>0</v>
      </c>
      <c r="G459" s="67">
        <f>'Rashodi po aktiv. i izv.fin.'!G409</f>
        <v>30000</v>
      </c>
      <c r="H459" s="67">
        <f>'Rashodi po aktiv. i izv.fin.'!H409</f>
        <v>28190</v>
      </c>
      <c r="I459" s="145" t="e">
        <f t="shared" si="26"/>
        <v>#DIV/0!</v>
      </c>
      <c r="J459" s="145">
        <f t="shared" si="27"/>
        <v>93.966666666666669</v>
      </c>
    </row>
    <row r="460" spans="1:10">
      <c r="A460" s="258" t="s">
        <v>1397</v>
      </c>
      <c r="B460" s="261"/>
      <c r="C460" s="261"/>
      <c r="D460" s="262"/>
      <c r="E460" s="135">
        <f>E461+E499</f>
        <v>370804.86</v>
      </c>
      <c r="F460" s="135">
        <f>F461+F499</f>
        <v>98350</v>
      </c>
      <c r="G460" s="135">
        <f>G461+G499</f>
        <v>55200</v>
      </c>
      <c r="H460" s="135">
        <f>H461+H499</f>
        <v>59187.499999999985</v>
      </c>
      <c r="I460" s="136">
        <f t="shared" si="26"/>
        <v>15.961899744248226</v>
      </c>
      <c r="J460" s="136">
        <f t="shared" si="27"/>
        <v>107.22373188405794</v>
      </c>
    </row>
    <row r="461" spans="1:10" ht="15" customHeight="1">
      <c r="A461" s="101">
        <v>3</v>
      </c>
      <c r="B461" s="101"/>
      <c r="C461" s="85"/>
      <c r="D461" s="102" t="s">
        <v>1356</v>
      </c>
      <c r="E461" s="102">
        <f>E462+E468+E493+E497</f>
        <v>263753.99</v>
      </c>
      <c r="F461" s="102">
        <f>F462+F468+F493+F497</f>
        <v>68350</v>
      </c>
      <c r="G461" s="102">
        <f>G462+G468+G493+G497</f>
        <v>46700</v>
      </c>
      <c r="H461" s="102">
        <f>H462+H468+H493+H497</f>
        <v>52187.939999999988</v>
      </c>
      <c r="I461" s="146">
        <f t="shared" si="26"/>
        <v>19.78659735156992</v>
      </c>
      <c r="J461" s="146">
        <f t="shared" si="27"/>
        <v>111.75147751605994</v>
      </c>
    </row>
    <row r="462" spans="1:10" ht="15" customHeight="1">
      <c r="A462" s="101"/>
      <c r="B462" s="101">
        <v>31</v>
      </c>
      <c r="C462" s="85"/>
      <c r="D462" s="102" t="s">
        <v>1318</v>
      </c>
      <c r="E462" s="102">
        <f>SUM(E463:E467)</f>
        <v>92942.23</v>
      </c>
      <c r="F462" s="102">
        <f>SUM(F463:F467)</f>
        <v>0</v>
      </c>
      <c r="G462" s="102">
        <f>SUM(G463:G467)</f>
        <v>0</v>
      </c>
      <c r="H462" s="102">
        <f>SUM(H463:H467)</f>
        <v>0</v>
      </c>
      <c r="I462" s="146">
        <f t="shared" si="26"/>
        <v>0</v>
      </c>
      <c r="J462" s="146" t="e">
        <f t="shared" si="27"/>
        <v>#DIV/0!</v>
      </c>
    </row>
    <row r="463" spans="1:10" ht="15" customHeight="1">
      <c r="A463" s="101"/>
      <c r="B463" s="101"/>
      <c r="C463" s="85">
        <v>3111</v>
      </c>
      <c r="D463" s="67" t="s">
        <v>1395</v>
      </c>
      <c r="E463" s="67">
        <f>'Rashodi po aktiv. i izv.fin.'!E756+'Rashodi po aktiv. i izv.fin.'!E413</f>
        <v>79778.759999999995</v>
      </c>
      <c r="F463" s="67">
        <f>'Rashodi po aktiv. i izv.fin.'!F756+'Rashodi po aktiv. i izv.fin.'!F413</f>
        <v>0</v>
      </c>
      <c r="G463" s="67">
        <f>'Rashodi po aktiv. i izv.fin.'!G756+'Rashodi po aktiv. i izv.fin.'!G413</f>
        <v>0</v>
      </c>
      <c r="H463" s="67">
        <f>'Rashodi po aktiv. i izv.fin.'!H756+'Rashodi po aktiv. i izv.fin.'!H413</f>
        <v>0</v>
      </c>
      <c r="I463" s="145">
        <f t="shared" si="26"/>
        <v>0</v>
      </c>
      <c r="J463" s="145" t="e">
        <f t="shared" si="27"/>
        <v>#DIV/0!</v>
      </c>
    </row>
    <row r="464" spans="1:10" ht="15" customHeight="1">
      <c r="A464" s="101"/>
      <c r="B464" s="101"/>
      <c r="C464" s="104" t="s">
        <v>1434</v>
      </c>
      <c r="D464" s="67" t="s">
        <v>1470</v>
      </c>
      <c r="E464" s="67">
        <f>'Rashodi po aktiv. i izv.fin.'!E414+'Rashodi po aktiv. i izv.fin.'!E895</f>
        <v>0</v>
      </c>
      <c r="F464" s="67">
        <f>'Rashodi po aktiv. i izv.fin.'!F414+'Rashodi po aktiv. i izv.fin.'!F895</f>
        <v>0</v>
      </c>
      <c r="G464" s="67">
        <f>'Rashodi po aktiv. i izv.fin.'!G414+'Rashodi po aktiv. i izv.fin.'!G895</f>
        <v>0</v>
      </c>
      <c r="H464" s="67">
        <f>'Rashodi po aktiv. i izv.fin.'!H414+'Rashodi po aktiv. i izv.fin.'!H895</f>
        <v>0</v>
      </c>
      <c r="I464" s="145" t="e">
        <f t="shared" si="26"/>
        <v>#DIV/0!</v>
      </c>
      <c r="J464" s="145" t="e">
        <f t="shared" si="27"/>
        <v>#DIV/0!</v>
      </c>
    </row>
    <row r="465" spans="1:10" ht="15" customHeight="1">
      <c r="A465" s="101"/>
      <c r="B465" s="101"/>
      <c r="C465" s="104" t="s">
        <v>1435</v>
      </c>
      <c r="D465" s="67" t="s">
        <v>1293</v>
      </c>
      <c r="E465" s="67">
        <f>'Rashodi po aktiv. i izv.fin.'!E415</f>
        <v>0</v>
      </c>
      <c r="F465" s="67">
        <f>'Rashodi po aktiv. i izv.fin.'!F415</f>
        <v>0</v>
      </c>
      <c r="G465" s="67">
        <f>'Rashodi po aktiv. i izv.fin.'!G415</f>
        <v>0</v>
      </c>
      <c r="H465" s="67">
        <f>'Rashodi po aktiv. i izv.fin.'!H415</f>
        <v>0</v>
      </c>
      <c r="I465" s="145" t="e">
        <f t="shared" si="26"/>
        <v>#DIV/0!</v>
      </c>
      <c r="J465" s="145" t="e">
        <f t="shared" si="27"/>
        <v>#DIV/0!</v>
      </c>
    </row>
    <row r="466" spans="1:10" ht="15" customHeight="1">
      <c r="A466" s="101"/>
      <c r="B466" s="101"/>
      <c r="C466" s="85">
        <v>3132</v>
      </c>
      <c r="D466" s="67" t="s">
        <v>1354</v>
      </c>
      <c r="E466" s="67">
        <f>'Rashodi po aktiv. i izv.fin.'!E757+'Rashodi po aktiv. i izv.fin.'!E416</f>
        <v>13163.47</v>
      </c>
      <c r="F466" s="67">
        <f>'Rashodi po aktiv. i izv.fin.'!F757+'Rashodi po aktiv. i izv.fin.'!F416</f>
        <v>0</v>
      </c>
      <c r="G466" s="67">
        <f>'Rashodi po aktiv. i izv.fin.'!G757+'Rashodi po aktiv. i izv.fin.'!G416</f>
        <v>0</v>
      </c>
      <c r="H466" s="67">
        <f>'Rashodi po aktiv. i izv.fin.'!H757+'Rashodi po aktiv. i izv.fin.'!H416</f>
        <v>0</v>
      </c>
      <c r="I466" s="145">
        <f t="shared" si="26"/>
        <v>0</v>
      </c>
      <c r="J466" s="145" t="e">
        <f t="shared" si="27"/>
        <v>#DIV/0!</v>
      </c>
    </row>
    <row r="467" spans="1:10" ht="15" customHeight="1">
      <c r="A467" s="101"/>
      <c r="B467" s="101"/>
      <c r="C467" s="85">
        <v>3133</v>
      </c>
      <c r="D467" s="67" t="s">
        <v>1396</v>
      </c>
      <c r="E467" s="67">
        <f>'Rashodi po aktiv. i izv.fin.'!E758+'Rashodi po aktiv. i izv.fin.'!E417</f>
        <v>0</v>
      </c>
      <c r="F467" s="67">
        <f>'Rashodi po aktiv. i izv.fin.'!F758+'Rashodi po aktiv. i izv.fin.'!F417</f>
        <v>0</v>
      </c>
      <c r="G467" s="67">
        <f>'Rashodi po aktiv. i izv.fin.'!G758+'Rashodi po aktiv. i izv.fin.'!G417</f>
        <v>0</v>
      </c>
      <c r="H467" s="67">
        <f>'Rashodi po aktiv. i izv.fin.'!H758+'Rashodi po aktiv. i izv.fin.'!H417</f>
        <v>0</v>
      </c>
      <c r="I467" s="145" t="e">
        <f t="shared" si="26"/>
        <v>#DIV/0!</v>
      </c>
      <c r="J467" s="145" t="e">
        <f t="shared" si="27"/>
        <v>#DIV/0!</v>
      </c>
    </row>
    <row r="468" spans="1:10" ht="15" customHeight="1">
      <c r="A468" s="101"/>
      <c r="B468" s="101">
        <v>32</v>
      </c>
      <c r="C468" s="85"/>
      <c r="D468" s="102" t="s">
        <v>1321</v>
      </c>
      <c r="E468" s="102">
        <f>SUM(E469:E492)</f>
        <v>170811.75999999998</v>
      </c>
      <c r="F468" s="102">
        <f>SUM(F469:F492)</f>
        <v>68350</v>
      </c>
      <c r="G468" s="102">
        <f>SUM(G469:G492)</f>
        <v>46700</v>
      </c>
      <c r="H468" s="102">
        <f>SUM(H469:H492)</f>
        <v>52187.939999999988</v>
      </c>
      <c r="I468" s="146">
        <f t="shared" si="26"/>
        <v>30.552896357955678</v>
      </c>
      <c r="J468" s="146">
        <f t="shared" si="27"/>
        <v>111.75147751605994</v>
      </c>
    </row>
    <row r="469" spans="1:10" ht="15" customHeight="1">
      <c r="A469" s="101"/>
      <c r="B469" s="101"/>
      <c r="C469" s="85">
        <v>3211</v>
      </c>
      <c r="D469" s="67" t="s">
        <v>1312</v>
      </c>
      <c r="E469" s="67">
        <f>'Rashodi po aktiv. i izv.fin.'!E419+'Rashodi po aktiv. i izv.fin.'!E897</f>
        <v>9103.75</v>
      </c>
      <c r="F469" s="67">
        <f>'Rashodi po aktiv. i izv.fin.'!F419+'Rashodi po aktiv. i izv.fin.'!F897</f>
        <v>7000</v>
      </c>
      <c r="G469" s="67">
        <f>'Rashodi po aktiv. i izv.fin.'!G419+'Rashodi po aktiv. i izv.fin.'!G897</f>
        <v>25000</v>
      </c>
      <c r="H469" s="67">
        <f>'Rashodi po aktiv. i izv.fin.'!H419+'Rashodi po aktiv. i izv.fin.'!H897</f>
        <v>31306.86</v>
      </c>
      <c r="I469" s="145">
        <f t="shared" si="26"/>
        <v>343.88971577646578</v>
      </c>
      <c r="J469" s="145">
        <f t="shared" si="27"/>
        <v>125.22744000000002</v>
      </c>
    </row>
    <row r="470" spans="1:10" ht="15" customHeight="1">
      <c r="A470" s="101"/>
      <c r="B470" s="101"/>
      <c r="C470" s="104">
        <v>3212</v>
      </c>
      <c r="D470" s="67" t="s">
        <v>1265</v>
      </c>
      <c r="E470" s="67">
        <f>'Rashodi po aktiv. i izv.fin.'!E420</f>
        <v>0</v>
      </c>
      <c r="F470" s="67">
        <f>'Rashodi po aktiv. i izv.fin.'!F420</f>
        <v>0</v>
      </c>
      <c r="G470" s="67">
        <f>'Rashodi po aktiv. i izv.fin.'!G420</f>
        <v>0</v>
      </c>
      <c r="H470" s="67">
        <f>'Rashodi po aktiv. i izv.fin.'!H420</f>
        <v>0</v>
      </c>
      <c r="I470" s="145" t="e">
        <f t="shared" si="26"/>
        <v>#DIV/0!</v>
      </c>
      <c r="J470" s="145" t="e">
        <f t="shared" si="27"/>
        <v>#DIV/0!</v>
      </c>
    </row>
    <row r="471" spans="1:10" ht="15" customHeight="1">
      <c r="A471" s="101"/>
      <c r="B471" s="101"/>
      <c r="C471" s="104" t="s">
        <v>1430</v>
      </c>
      <c r="D471" s="67" t="s">
        <v>1266</v>
      </c>
      <c r="E471" s="67">
        <f>'Rashodi po aktiv. i izv.fin.'!E421+'Rashodi po aktiv. i izv.fin.'!E898</f>
        <v>7484.3600000000006</v>
      </c>
      <c r="F471" s="67">
        <f>'Rashodi po aktiv. i izv.fin.'!F421+'Rashodi po aktiv. i izv.fin.'!F898</f>
        <v>11100</v>
      </c>
      <c r="G471" s="67">
        <f>'Rashodi po aktiv. i izv.fin.'!G421+'Rashodi po aktiv. i izv.fin.'!G898</f>
        <v>8000</v>
      </c>
      <c r="H471" s="67">
        <f>'Rashodi po aktiv. i izv.fin.'!H421+'Rashodi po aktiv. i izv.fin.'!H898</f>
        <v>8547.09</v>
      </c>
      <c r="I471" s="145">
        <f t="shared" si="26"/>
        <v>114.19934369805836</v>
      </c>
      <c r="J471" s="145">
        <f t="shared" si="27"/>
        <v>106.83862500000001</v>
      </c>
    </row>
    <row r="472" spans="1:10" ht="15" customHeight="1">
      <c r="A472" s="101"/>
      <c r="B472" s="101"/>
      <c r="C472" s="104">
        <v>3214</v>
      </c>
      <c r="D472" s="67" t="s">
        <v>1532</v>
      </c>
      <c r="E472" s="67">
        <f>'Rashodi po aktiv. i izv.fin.'!E422</f>
        <v>0</v>
      </c>
      <c r="F472" s="67">
        <f>'Rashodi po aktiv. i izv.fin.'!F422</f>
        <v>0</v>
      </c>
      <c r="G472" s="67">
        <f>'Rashodi po aktiv. i izv.fin.'!G422</f>
        <v>0</v>
      </c>
      <c r="H472" s="67">
        <f>'Rashodi po aktiv. i izv.fin.'!H422</f>
        <v>0</v>
      </c>
      <c r="I472" s="145" t="e">
        <f t="shared" si="26"/>
        <v>#DIV/0!</v>
      </c>
      <c r="J472" s="145" t="e">
        <f t="shared" si="27"/>
        <v>#DIV/0!</v>
      </c>
    </row>
    <row r="473" spans="1:10" ht="15" customHeight="1">
      <c r="A473" s="101"/>
      <c r="B473" s="101"/>
      <c r="C473" s="104">
        <v>3221</v>
      </c>
      <c r="D473" s="67" t="s">
        <v>1267</v>
      </c>
      <c r="E473" s="67">
        <f>'Rashodi po aktiv. i izv.fin.'!E423+'Rashodi po aktiv. i izv.fin.'!E899</f>
        <v>2412.1999999999998</v>
      </c>
      <c r="F473" s="67">
        <f>'Rashodi po aktiv. i izv.fin.'!F423+'Rashodi po aktiv. i izv.fin.'!F899</f>
        <v>5500</v>
      </c>
      <c r="G473" s="67">
        <f>'Rashodi po aktiv. i izv.fin.'!G423+'Rashodi po aktiv. i izv.fin.'!G899</f>
        <v>0</v>
      </c>
      <c r="H473" s="67">
        <f>'Rashodi po aktiv. i izv.fin.'!H423+'Rashodi po aktiv. i izv.fin.'!H899</f>
        <v>0</v>
      </c>
      <c r="I473" s="145">
        <f t="shared" si="26"/>
        <v>0</v>
      </c>
      <c r="J473" s="145" t="e">
        <f t="shared" si="27"/>
        <v>#DIV/0!</v>
      </c>
    </row>
    <row r="474" spans="1:10" ht="15" customHeight="1">
      <c r="A474" s="101"/>
      <c r="B474" s="101"/>
      <c r="C474" s="85">
        <v>3222</v>
      </c>
      <c r="D474" s="67" t="s">
        <v>1268</v>
      </c>
      <c r="E474" s="67">
        <f>'Rashodi po aktiv. i izv.fin.'!E761+'Rashodi po aktiv. i izv.fin.'!E424+'Rashodi po aktiv. i izv.fin.'!E900</f>
        <v>0</v>
      </c>
      <c r="F474" s="67">
        <f>'Rashodi po aktiv. i izv.fin.'!F761+'Rashodi po aktiv. i izv.fin.'!F424+'Rashodi po aktiv. i izv.fin.'!F900</f>
        <v>1000</v>
      </c>
      <c r="G474" s="67">
        <f>'Rashodi po aktiv. i izv.fin.'!G761+'Rashodi po aktiv. i izv.fin.'!G424+'Rashodi po aktiv. i izv.fin.'!G900</f>
        <v>2000</v>
      </c>
      <c r="H474" s="67">
        <f>'Rashodi po aktiv. i izv.fin.'!H761+'Rashodi po aktiv. i izv.fin.'!H424+'Rashodi po aktiv. i izv.fin.'!H900</f>
        <v>1464</v>
      </c>
      <c r="I474" s="145" t="e">
        <f t="shared" si="26"/>
        <v>#DIV/0!</v>
      </c>
      <c r="J474" s="145">
        <f t="shared" si="27"/>
        <v>73.2</v>
      </c>
    </row>
    <row r="475" spans="1:10" ht="15" customHeight="1">
      <c r="A475" s="101"/>
      <c r="B475" s="101"/>
      <c r="C475" s="104">
        <v>3223</v>
      </c>
      <c r="D475" s="67" t="s">
        <v>1269</v>
      </c>
      <c r="E475" s="67">
        <f>'Rashodi po aktiv. i izv.fin.'!E425+'Rashodi po aktiv. i izv.fin.'!E901</f>
        <v>8075.49</v>
      </c>
      <c r="F475" s="67">
        <f>'Rashodi po aktiv. i izv.fin.'!F425+'Rashodi po aktiv. i izv.fin.'!F901</f>
        <v>0</v>
      </c>
      <c r="G475" s="67">
        <f>'Rashodi po aktiv. i izv.fin.'!G425+'Rashodi po aktiv. i izv.fin.'!G901</f>
        <v>0</v>
      </c>
      <c r="H475" s="67">
        <f>'Rashodi po aktiv. i izv.fin.'!H425+'Rashodi po aktiv. i izv.fin.'!H901</f>
        <v>127.59</v>
      </c>
      <c r="I475" s="145">
        <f t="shared" si="26"/>
        <v>1.5799660454040563</v>
      </c>
      <c r="J475" s="145" t="e">
        <f t="shared" si="27"/>
        <v>#DIV/0!</v>
      </c>
    </row>
    <row r="476" spans="1:10" ht="15" customHeight="1">
      <c r="A476" s="101"/>
      <c r="B476" s="101"/>
      <c r="C476" s="85">
        <v>3224</v>
      </c>
      <c r="D476" s="67" t="s">
        <v>1501</v>
      </c>
      <c r="E476" s="67">
        <f>'Rashodi po aktiv. i izv.fin.'!E426+'Rashodi po aktiv. i izv.fin.'!E902</f>
        <v>2369.33</v>
      </c>
      <c r="F476" s="67">
        <f>'Rashodi po aktiv. i izv.fin.'!F426+'Rashodi po aktiv. i izv.fin.'!F902</f>
        <v>10000</v>
      </c>
      <c r="G476" s="67">
        <f>'Rashodi po aktiv. i izv.fin.'!G426+'Rashodi po aktiv. i izv.fin.'!G902</f>
        <v>1000</v>
      </c>
      <c r="H476" s="67">
        <f>'Rashodi po aktiv. i izv.fin.'!H426+'Rashodi po aktiv. i izv.fin.'!H902</f>
        <v>887.01</v>
      </c>
      <c r="I476" s="145">
        <f t="shared" si="26"/>
        <v>37.437165781043582</v>
      </c>
      <c r="J476" s="145">
        <f t="shared" si="27"/>
        <v>88.700999999999993</v>
      </c>
    </row>
    <row r="477" spans="1:10" ht="15" customHeight="1">
      <c r="A477" s="101"/>
      <c r="B477" s="101"/>
      <c r="C477" s="85">
        <v>3231</v>
      </c>
      <c r="D477" s="67" t="s">
        <v>1272</v>
      </c>
      <c r="E477" s="67">
        <f>'Rashodi po aktiv. i izv.fin.'!E428+'Rashodi po aktiv. i izv.fin.'!E903</f>
        <v>20504.939999999999</v>
      </c>
      <c r="F477" s="67">
        <f>'Rashodi po aktiv. i izv.fin.'!F428+'Rashodi po aktiv. i izv.fin.'!F903</f>
        <v>8050</v>
      </c>
      <c r="G477" s="67">
        <f>'Rashodi po aktiv. i izv.fin.'!G428+'Rashodi po aktiv. i izv.fin.'!G903</f>
        <v>50</v>
      </c>
      <c r="H477" s="67">
        <f>'Rashodi po aktiv. i izv.fin.'!H428+'Rashodi po aktiv. i izv.fin.'!H903</f>
        <v>0</v>
      </c>
      <c r="I477" s="145">
        <f t="shared" si="26"/>
        <v>0</v>
      </c>
      <c r="J477" s="145">
        <f t="shared" si="27"/>
        <v>0</v>
      </c>
    </row>
    <row r="478" spans="1:10" ht="15" customHeight="1">
      <c r="A478" s="101"/>
      <c r="B478" s="101"/>
      <c r="C478" s="85">
        <v>3232</v>
      </c>
      <c r="D478" s="67" t="s">
        <v>1273</v>
      </c>
      <c r="E478" s="67">
        <f>'Rashodi po aktiv. i izv.fin.'!E762+'Rashodi po aktiv. i izv.fin.'!E429+'Rashodi po aktiv. i izv.fin.'!E904</f>
        <v>43891.18</v>
      </c>
      <c r="F478" s="67">
        <f>'Rashodi po aktiv. i izv.fin.'!F762+'Rashodi po aktiv. i izv.fin.'!F429+'Rashodi po aktiv. i izv.fin.'!F904</f>
        <v>0</v>
      </c>
      <c r="G478" s="67">
        <f>'Rashodi po aktiv. i izv.fin.'!G762+'Rashodi po aktiv. i izv.fin.'!G429+'Rashodi po aktiv. i izv.fin.'!G904</f>
        <v>1000</v>
      </c>
      <c r="H478" s="67">
        <f>'Rashodi po aktiv. i izv.fin.'!H762+'Rashodi po aktiv. i izv.fin.'!H429+'Rashodi po aktiv. i izv.fin.'!H904</f>
        <v>701.7</v>
      </c>
      <c r="I478" s="145">
        <f t="shared" si="26"/>
        <v>1.5987266690027473</v>
      </c>
      <c r="J478" s="145">
        <f t="shared" si="27"/>
        <v>70.17</v>
      </c>
    </row>
    <row r="479" spans="1:10" ht="15" customHeight="1">
      <c r="A479" s="101"/>
      <c r="B479" s="101"/>
      <c r="C479" s="104" t="s">
        <v>1442</v>
      </c>
      <c r="D479" s="67" t="s">
        <v>1274</v>
      </c>
      <c r="E479" s="67">
        <f>'Rashodi po aktiv. i izv.fin.'!E430</f>
        <v>6609.17</v>
      </c>
      <c r="F479" s="67">
        <f>'Rashodi po aktiv. i izv.fin.'!F430</f>
        <v>0</v>
      </c>
      <c r="G479" s="67">
        <f>'Rashodi po aktiv. i izv.fin.'!G430</f>
        <v>0</v>
      </c>
      <c r="H479" s="67">
        <f>'Rashodi po aktiv. i izv.fin.'!H430</f>
        <v>0</v>
      </c>
      <c r="I479" s="145">
        <f t="shared" si="26"/>
        <v>0</v>
      </c>
      <c r="J479" s="145" t="e">
        <f t="shared" si="27"/>
        <v>#DIV/0!</v>
      </c>
    </row>
    <row r="480" spans="1:10" ht="15" customHeight="1">
      <c r="A480" s="101"/>
      <c r="B480" s="101"/>
      <c r="C480" s="104">
        <v>3234</v>
      </c>
      <c r="D480" s="67" t="s">
        <v>1275</v>
      </c>
      <c r="E480" s="67">
        <f>'Rashodi po aktiv. i izv.fin.'!E431</f>
        <v>1877.87</v>
      </c>
      <c r="F480" s="67">
        <f>'Rashodi po aktiv. i izv.fin.'!F431</f>
        <v>4000</v>
      </c>
      <c r="G480" s="67">
        <f>'Rashodi po aktiv. i izv.fin.'!G431</f>
        <v>0</v>
      </c>
      <c r="H480" s="67">
        <f>'Rashodi po aktiv. i izv.fin.'!H431</f>
        <v>0</v>
      </c>
      <c r="I480" s="145">
        <f t="shared" si="26"/>
        <v>0</v>
      </c>
      <c r="J480" s="145" t="e">
        <f t="shared" si="27"/>
        <v>#DIV/0!</v>
      </c>
    </row>
    <row r="481" spans="1:10" ht="15" customHeight="1">
      <c r="A481" s="101"/>
      <c r="B481" s="101"/>
      <c r="C481" s="85">
        <v>3235</v>
      </c>
      <c r="D481" s="67" t="s">
        <v>1308</v>
      </c>
      <c r="E481" s="67">
        <f>'Rashodi po aktiv. i izv.fin.'!E432+'Rashodi po aktiv. i izv.fin.'!E905</f>
        <v>43000.32</v>
      </c>
      <c r="F481" s="67">
        <f>'Rashodi po aktiv. i izv.fin.'!F432+'Rashodi po aktiv. i izv.fin.'!F905</f>
        <v>700</v>
      </c>
      <c r="G481" s="67">
        <f>'Rashodi po aktiv. i izv.fin.'!G432+'Rashodi po aktiv. i izv.fin.'!G905</f>
        <v>4500</v>
      </c>
      <c r="H481" s="67">
        <f>'Rashodi po aktiv. i izv.fin.'!H432+'Rashodi po aktiv. i izv.fin.'!H905</f>
        <v>3810.22</v>
      </c>
      <c r="I481" s="145">
        <f t="shared" ref="I481:I544" si="28">H481/E481*100</f>
        <v>8.8609108025242609</v>
      </c>
      <c r="J481" s="145">
        <f t="shared" si="27"/>
        <v>84.671555555555557</v>
      </c>
    </row>
    <row r="482" spans="1:10" ht="15" customHeight="1">
      <c r="A482" s="101"/>
      <c r="B482" s="101"/>
      <c r="C482" s="104" t="s">
        <v>1444</v>
      </c>
      <c r="D482" s="67" t="s">
        <v>1277</v>
      </c>
      <c r="E482" s="67">
        <f>'Rashodi po aktiv. i izv.fin.'!E433</f>
        <v>0</v>
      </c>
      <c r="F482" s="67">
        <f>'Rashodi po aktiv. i izv.fin.'!F433</f>
        <v>0</v>
      </c>
      <c r="G482" s="67">
        <f>'Rashodi po aktiv. i izv.fin.'!G433</f>
        <v>0</v>
      </c>
      <c r="H482" s="67">
        <f>'Rashodi po aktiv. i izv.fin.'!H433</f>
        <v>0</v>
      </c>
      <c r="I482" s="145" t="e">
        <f t="shared" si="28"/>
        <v>#DIV/0!</v>
      </c>
      <c r="J482" s="145" t="e">
        <f t="shared" si="27"/>
        <v>#DIV/0!</v>
      </c>
    </row>
    <row r="483" spans="1:10" ht="15" customHeight="1">
      <c r="A483" s="101"/>
      <c r="B483" s="101"/>
      <c r="C483" s="85">
        <v>3237</v>
      </c>
      <c r="D483" s="67" t="s">
        <v>1278</v>
      </c>
      <c r="E483" s="67">
        <f>'Rashodi po aktiv. i izv.fin.'!E763+'Rashodi po aktiv. i izv.fin.'!E434+'Rashodi po aktiv. i izv.fin.'!E906</f>
        <v>12590.5</v>
      </c>
      <c r="F483" s="67">
        <f>'Rashodi po aktiv. i izv.fin.'!F763+'Rashodi po aktiv. i izv.fin.'!F434+'Rashodi po aktiv. i izv.fin.'!F906</f>
        <v>5000</v>
      </c>
      <c r="G483" s="67">
        <f>'Rashodi po aktiv. i izv.fin.'!G763+'Rashodi po aktiv. i izv.fin.'!G434+'Rashodi po aktiv. i izv.fin.'!G906</f>
        <v>5000</v>
      </c>
      <c r="H483" s="67">
        <f>'Rashodi po aktiv. i izv.fin.'!H763+'Rashodi po aktiv. i izv.fin.'!H434+'Rashodi po aktiv. i izv.fin.'!H906</f>
        <v>2549.0300000000002</v>
      </c>
      <c r="I483" s="145">
        <f t="shared" si="28"/>
        <v>20.245661411381597</v>
      </c>
      <c r="J483" s="145">
        <f t="shared" si="27"/>
        <v>50.98060000000001</v>
      </c>
    </row>
    <row r="484" spans="1:10" ht="15" customHeight="1">
      <c r="A484" s="101"/>
      <c r="B484" s="101"/>
      <c r="C484" s="104" t="s">
        <v>1445</v>
      </c>
      <c r="D484" s="67" t="s">
        <v>1279</v>
      </c>
      <c r="E484" s="67">
        <f>'Rashodi po aktiv. i izv.fin.'!E435+'Rashodi po aktiv. i izv.fin.'!E907</f>
        <v>1271.2</v>
      </c>
      <c r="F484" s="67">
        <f>'Rashodi po aktiv. i izv.fin.'!F435+'Rashodi po aktiv. i izv.fin.'!F907</f>
        <v>2000</v>
      </c>
      <c r="G484" s="67">
        <f>'Rashodi po aktiv. i izv.fin.'!G435+'Rashodi po aktiv. i izv.fin.'!G907</f>
        <v>0</v>
      </c>
      <c r="H484" s="67">
        <f>'Rashodi po aktiv. i izv.fin.'!H435+'Rashodi po aktiv. i izv.fin.'!H907</f>
        <v>62.49</v>
      </c>
      <c r="I484" s="145">
        <f t="shared" si="28"/>
        <v>4.9158275645059781</v>
      </c>
      <c r="J484" s="145" t="e">
        <f t="shared" si="27"/>
        <v>#DIV/0!</v>
      </c>
    </row>
    <row r="485" spans="1:10" ht="15" customHeight="1">
      <c r="A485" s="101"/>
      <c r="B485" s="101"/>
      <c r="C485" s="104" t="s">
        <v>1446</v>
      </c>
      <c r="D485" s="67" t="s">
        <v>1280</v>
      </c>
      <c r="E485" s="67">
        <f>'Rashodi po aktiv. i izv.fin.'!E436+'Rashodi po aktiv. i izv.fin.'!E908</f>
        <v>337.11</v>
      </c>
      <c r="F485" s="67">
        <f>'Rashodi po aktiv. i izv.fin.'!F436+'Rashodi po aktiv. i izv.fin.'!F908</f>
        <v>10000</v>
      </c>
      <c r="G485" s="67">
        <f>'Rashodi po aktiv. i izv.fin.'!G436+'Rashodi po aktiv. i izv.fin.'!G908</f>
        <v>0</v>
      </c>
      <c r="H485" s="67">
        <f>'Rashodi po aktiv. i izv.fin.'!H436+'Rashodi po aktiv. i izv.fin.'!H908</f>
        <v>0</v>
      </c>
      <c r="I485" s="145">
        <f t="shared" si="28"/>
        <v>0</v>
      </c>
      <c r="J485" s="145" t="e">
        <f t="shared" si="27"/>
        <v>#DIV/0!</v>
      </c>
    </row>
    <row r="486" spans="1:10" ht="15" customHeight="1">
      <c r="A486" s="101"/>
      <c r="B486" s="101"/>
      <c r="C486" s="104" t="s">
        <v>1432</v>
      </c>
      <c r="D486" s="67" t="s">
        <v>1348</v>
      </c>
      <c r="E486" s="67">
        <f>'Rashodi po aktiv. i izv.fin.'!E437+'Rashodi po aktiv. i izv.fin.'!E909</f>
        <v>0</v>
      </c>
      <c r="F486" s="67">
        <f>'Rashodi po aktiv. i izv.fin.'!F437+'Rashodi po aktiv. i izv.fin.'!F909</f>
        <v>2000</v>
      </c>
      <c r="G486" s="67">
        <f>'Rashodi po aktiv. i izv.fin.'!G437+'Rashodi po aktiv. i izv.fin.'!G909</f>
        <v>0</v>
      </c>
      <c r="H486" s="67">
        <f>'Rashodi po aktiv. i izv.fin.'!H437+'Rashodi po aktiv. i izv.fin.'!H909</f>
        <v>2479.1799999999998</v>
      </c>
      <c r="I486" s="145" t="e">
        <f t="shared" si="28"/>
        <v>#DIV/0!</v>
      </c>
      <c r="J486" s="145" t="e">
        <f t="shared" si="27"/>
        <v>#DIV/0!</v>
      </c>
    </row>
    <row r="487" spans="1:10" ht="15" customHeight="1">
      <c r="A487" s="101"/>
      <c r="B487" s="101"/>
      <c r="C487" s="104">
        <v>3292</v>
      </c>
      <c r="D487" s="67" t="s">
        <v>1281</v>
      </c>
      <c r="E487" s="67">
        <f>'Rashodi po aktiv. i izv.fin.'!E438+'Rashodi po aktiv. i izv.fin.'!E910</f>
        <v>0</v>
      </c>
      <c r="F487" s="67">
        <f>'Rashodi po aktiv. i izv.fin.'!F438+'Rashodi po aktiv. i izv.fin.'!F910</f>
        <v>2000</v>
      </c>
      <c r="G487" s="67">
        <f>'Rashodi po aktiv. i izv.fin.'!G438+'Rashodi po aktiv. i izv.fin.'!G910</f>
        <v>0</v>
      </c>
      <c r="H487" s="67">
        <f>'Rashodi po aktiv. i izv.fin.'!H438+'Rashodi po aktiv. i izv.fin.'!H910</f>
        <v>120</v>
      </c>
      <c r="I487" s="105" t="e">
        <f>'Rashodi po aktiv. i izv.fin.'!I438+'Rashodi po aktiv. i izv.fin.'!I910</f>
        <v>#DIV/0!</v>
      </c>
      <c r="J487" s="105" t="e">
        <f t="shared" si="27"/>
        <v>#DIV/0!</v>
      </c>
    </row>
    <row r="488" spans="1:10" ht="15" customHeight="1">
      <c r="A488" s="101"/>
      <c r="B488" s="101"/>
      <c r="C488" s="85">
        <v>3293</v>
      </c>
      <c r="D488" s="67" t="s">
        <v>1297</v>
      </c>
      <c r="E488" s="67">
        <f>'Rashodi po aktiv. i izv.fin.'!E764+'Rashodi po aktiv. i izv.fin.'!E439+'Rashodi po aktiv. i izv.fin.'!E911</f>
        <v>0</v>
      </c>
      <c r="F488" s="67">
        <f>'Rashodi po aktiv. i izv.fin.'!F764+'Rashodi po aktiv. i izv.fin.'!F439+'Rashodi po aktiv. i izv.fin.'!F911</f>
        <v>0</v>
      </c>
      <c r="G488" s="67">
        <f>'Rashodi po aktiv. i izv.fin.'!G764+'Rashodi po aktiv. i izv.fin.'!G439+'Rashodi po aktiv. i izv.fin.'!G911</f>
        <v>150</v>
      </c>
      <c r="H488" s="67">
        <f>'Rashodi po aktiv. i izv.fin.'!H764+'Rashodi po aktiv. i izv.fin.'!H439+'Rashodi po aktiv. i izv.fin.'!H911</f>
        <v>132.77000000000001</v>
      </c>
      <c r="I488" s="145" t="e">
        <f t="shared" si="28"/>
        <v>#DIV/0!</v>
      </c>
      <c r="J488" s="145">
        <f t="shared" si="27"/>
        <v>88.51333333333335</v>
      </c>
    </row>
    <row r="489" spans="1:10" ht="15" customHeight="1">
      <c r="A489" s="101"/>
      <c r="B489" s="101"/>
      <c r="C489" s="104">
        <v>3294</v>
      </c>
      <c r="D489" s="67" t="s">
        <v>1283</v>
      </c>
      <c r="E489" s="67">
        <f>'Rashodi po aktiv. i izv.fin.'!E440+'Rashodi po aktiv. i izv.fin.'!E912</f>
        <v>10935.94</v>
      </c>
      <c r="F489" s="67">
        <f>'Rashodi po aktiv. i izv.fin.'!F440+'Rashodi po aktiv. i izv.fin.'!F912</f>
        <v>0</v>
      </c>
      <c r="G489" s="67">
        <f>'Rashodi po aktiv. i izv.fin.'!G440+'Rashodi po aktiv. i izv.fin.'!G912</f>
        <v>0</v>
      </c>
      <c r="H489" s="67">
        <f>'Rashodi po aktiv. i izv.fin.'!H440+'Rashodi po aktiv. i izv.fin.'!H912</f>
        <v>0</v>
      </c>
      <c r="I489" s="145">
        <f t="shared" si="28"/>
        <v>0</v>
      </c>
      <c r="J489" s="145" t="e">
        <f t="shared" si="27"/>
        <v>#DIV/0!</v>
      </c>
    </row>
    <row r="490" spans="1:10" ht="15" customHeight="1">
      <c r="A490" s="101"/>
      <c r="B490" s="101"/>
      <c r="C490" s="104" t="s">
        <v>1448</v>
      </c>
      <c r="D490" s="67" t="s">
        <v>1284</v>
      </c>
      <c r="E490" s="67">
        <f>'Rashodi po aktiv. i izv.fin.'!E441+'Rashodi po aktiv. i izv.fin.'!E913</f>
        <v>331.81</v>
      </c>
      <c r="F490" s="67">
        <f>'Rashodi po aktiv. i izv.fin.'!F441+'Rashodi po aktiv. i izv.fin.'!F913</f>
        <v>0</v>
      </c>
      <c r="G490" s="67">
        <f>'Rashodi po aktiv. i izv.fin.'!G441+'Rashodi po aktiv. i izv.fin.'!G913</f>
        <v>0</v>
      </c>
      <c r="H490" s="67">
        <f>'Rashodi po aktiv. i izv.fin.'!H441+'Rashodi po aktiv. i izv.fin.'!H913</f>
        <v>0</v>
      </c>
      <c r="I490" s="145">
        <f t="shared" si="28"/>
        <v>0</v>
      </c>
      <c r="J490" s="145" t="e">
        <f t="shared" si="27"/>
        <v>#DIV/0!</v>
      </c>
    </row>
    <row r="491" spans="1:10" ht="15" customHeight="1">
      <c r="A491" s="101"/>
      <c r="B491" s="101"/>
      <c r="C491" s="104">
        <v>3296</v>
      </c>
      <c r="D491" s="67" t="s">
        <v>1422</v>
      </c>
      <c r="E491" s="67">
        <f>'Rashodi po aktiv. i izv.fin.'!E442</f>
        <v>0</v>
      </c>
      <c r="F491" s="67">
        <f>'Rashodi po aktiv. i izv.fin.'!F442</f>
        <v>0</v>
      </c>
      <c r="G491" s="67">
        <f>'Rashodi po aktiv. i izv.fin.'!G442</f>
        <v>0</v>
      </c>
      <c r="H491" s="67">
        <f>'Rashodi po aktiv. i izv.fin.'!H442</f>
        <v>0</v>
      </c>
      <c r="I491" s="145" t="e">
        <f t="shared" si="28"/>
        <v>#DIV/0!</v>
      </c>
      <c r="J491" s="145" t="e">
        <f t="shared" si="27"/>
        <v>#DIV/0!</v>
      </c>
    </row>
    <row r="492" spans="1:10" ht="15" customHeight="1">
      <c r="A492" s="101"/>
      <c r="B492" s="101"/>
      <c r="C492" s="104" t="s">
        <v>1449</v>
      </c>
      <c r="D492" s="67" t="s">
        <v>1285</v>
      </c>
      <c r="E492" s="67">
        <f>'Rashodi po aktiv. i izv.fin.'!E443+'Rashodi po aktiv. i izv.fin.'!E914</f>
        <v>16.59</v>
      </c>
      <c r="F492" s="67">
        <f>'Rashodi po aktiv. i izv.fin.'!F443+'Rashodi po aktiv. i izv.fin.'!F914</f>
        <v>0</v>
      </c>
      <c r="G492" s="67">
        <f>'Rashodi po aktiv. i izv.fin.'!G443+'Rashodi po aktiv. i izv.fin.'!G914</f>
        <v>0</v>
      </c>
      <c r="H492" s="67">
        <f>'Rashodi po aktiv. i izv.fin.'!H443+'Rashodi po aktiv. i izv.fin.'!H914</f>
        <v>0</v>
      </c>
      <c r="I492" s="145">
        <f t="shared" si="28"/>
        <v>0</v>
      </c>
      <c r="J492" s="145" t="e">
        <f t="shared" si="27"/>
        <v>#DIV/0!</v>
      </c>
    </row>
    <row r="493" spans="1:10" ht="15" customHeight="1">
      <c r="A493" s="101"/>
      <c r="B493" s="101">
        <v>34</v>
      </c>
      <c r="C493" s="104"/>
      <c r="D493" s="102" t="s">
        <v>1341</v>
      </c>
      <c r="E493" s="102">
        <f>SUM(E494:E496)</f>
        <v>0</v>
      </c>
      <c r="F493" s="102">
        <f>SUM(F494:F496)</f>
        <v>0</v>
      </c>
      <c r="G493" s="102">
        <f>SUM(G494:G496)</f>
        <v>0</v>
      </c>
      <c r="H493" s="102">
        <f>SUM(H494:H496)</f>
        <v>0</v>
      </c>
      <c r="I493" s="146" t="e">
        <f t="shared" si="28"/>
        <v>#DIV/0!</v>
      </c>
      <c r="J493" s="146" t="e">
        <f t="shared" si="27"/>
        <v>#DIV/0!</v>
      </c>
    </row>
    <row r="494" spans="1:10" ht="15" customHeight="1">
      <c r="A494" s="101"/>
      <c r="B494" s="101"/>
      <c r="C494" s="104" t="s">
        <v>1450</v>
      </c>
      <c r="D494" s="67" t="s">
        <v>1286</v>
      </c>
      <c r="E494" s="67">
        <f>'Rashodi po aktiv. i izv.fin.'!E445</f>
        <v>0</v>
      </c>
      <c r="F494" s="67">
        <f>'Rashodi po aktiv. i izv.fin.'!F445</f>
        <v>0</v>
      </c>
      <c r="G494" s="67">
        <f>'Rashodi po aktiv. i izv.fin.'!G445</f>
        <v>0</v>
      </c>
      <c r="H494" s="67">
        <f>'Rashodi po aktiv. i izv.fin.'!H445</f>
        <v>0</v>
      </c>
      <c r="I494" s="145" t="e">
        <f t="shared" si="28"/>
        <v>#DIV/0!</v>
      </c>
      <c r="J494" s="145" t="e">
        <f t="shared" si="27"/>
        <v>#DIV/0!</v>
      </c>
    </row>
    <row r="495" spans="1:10" ht="15" customHeight="1">
      <c r="A495" s="101"/>
      <c r="B495" s="101"/>
      <c r="C495" s="104" t="s">
        <v>1433</v>
      </c>
      <c r="D495" s="67" t="s">
        <v>1298</v>
      </c>
      <c r="E495" s="67">
        <f>'Rashodi po aktiv. i izv.fin.'!E916</f>
        <v>0</v>
      </c>
      <c r="F495" s="67">
        <f>'Rashodi po aktiv. i izv.fin.'!F916</f>
        <v>0</v>
      </c>
      <c r="G495" s="67">
        <f>'Rashodi po aktiv. i izv.fin.'!G916</f>
        <v>0</v>
      </c>
      <c r="H495" s="67">
        <f>'Rashodi po aktiv. i izv.fin.'!H916</f>
        <v>0</v>
      </c>
      <c r="I495" s="145" t="e">
        <f t="shared" si="28"/>
        <v>#DIV/0!</v>
      </c>
      <c r="J495" s="145" t="e">
        <f t="shared" si="27"/>
        <v>#DIV/0!</v>
      </c>
    </row>
    <row r="496" spans="1:10" ht="15" customHeight="1">
      <c r="A496" s="101"/>
      <c r="B496" s="101"/>
      <c r="C496" s="104">
        <v>3433</v>
      </c>
      <c r="D496" s="67" t="s">
        <v>1406</v>
      </c>
      <c r="E496" s="67">
        <f>'Rashodi po aktiv. i izv.fin.'!E447</f>
        <v>0</v>
      </c>
      <c r="F496" s="67">
        <f>'Rashodi po aktiv. i izv.fin.'!F447</f>
        <v>0</v>
      </c>
      <c r="G496" s="67">
        <f>'Rashodi po aktiv. i izv.fin.'!G447</f>
        <v>0</v>
      </c>
      <c r="H496" s="67">
        <f>'Rashodi po aktiv. i izv.fin.'!H447</f>
        <v>0</v>
      </c>
      <c r="I496" s="145" t="e">
        <f t="shared" si="28"/>
        <v>#DIV/0!</v>
      </c>
      <c r="J496" s="145" t="e">
        <f t="shared" si="27"/>
        <v>#DIV/0!</v>
      </c>
    </row>
    <row r="497" spans="1:10" ht="15" customHeight="1">
      <c r="A497" s="101"/>
      <c r="B497" s="101">
        <v>36</v>
      </c>
      <c r="C497" s="104"/>
      <c r="D497" s="102" t="s">
        <v>1631</v>
      </c>
      <c r="E497" s="102">
        <f>E498</f>
        <v>0</v>
      </c>
      <c r="F497" s="102">
        <f>F498</f>
        <v>0</v>
      </c>
      <c r="G497" s="102">
        <f>G498</f>
        <v>0</v>
      </c>
      <c r="H497" s="102">
        <f>H498</f>
        <v>0</v>
      </c>
      <c r="I497" s="146" t="e">
        <f t="shared" si="28"/>
        <v>#DIV/0!</v>
      </c>
      <c r="J497" s="146" t="e">
        <f t="shared" si="27"/>
        <v>#DIV/0!</v>
      </c>
    </row>
    <row r="498" spans="1:10" ht="15" customHeight="1">
      <c r="A498" s="101"/>
      <c r="B498" s="101"/>
      <c r="C498" s="104" t="s">
        <v>1451</v>
      </c>
      <c r="D498" s="67" t="s">
        <v>1300</v>
      </c>
      <c r="E498" s="67">
        <f>'Rashodi po aktiv. i izv.fin.'!E449</f>
        <v>0</v>
      </c>
      <c r="F498" s="67">
        <f>'Rashodi po aktiv. i izv.fin.'!F449</f>
        <v>0</v>
      </c>
      <c r="G498" s="67">
        <f>'Rashodi po aktiv. i izv.fin.'!G449</f>
        <v>0</v>
      </c>
      <c r="H498" s="67">
        <f>'Rashodi po aktiv. i izv.fin.'!H449</f>
        <v>0</v>
      </c>
      <c r="I498" s="145" t="e">
        <f t="shared" si="28"/>
        <v>#DIV/0!</v>
      </c>
      <c r="J498" s="145" t="e">
        <f t="shared" si="27"/>
        <v>#DIV/0!</v>
      </c>
    </row>
    <row r="499" spans="1:10" ht="15" customHeight="1">
      <c r="A499" s="101">
        <v>4</v>
      </c>
      <c r="B499" s="101"/>
      <c r="C499" s="104"/>
      <c r="D499" s="102" t="s">
        <v>1343</v>
      </c>
      <c r="E499" s="102">
        <f>E500+E503</f>
        <v>107050.87000000001</v>
      </c>
      <c r="F499" s="102">
        <f>F500+F503</f>
        <v>30000</v>
      </c>
      <c r="G499" s="102">
        <f>G500+G503</f>
        <v>8500</v>
      </c>
      <c r="H499" s="102">
        <f>H500+H503</f>
        <v>6999.5599999999995</v>
      </c>
      <c r="I499" s="146">
        <f t="shared" si="28"/>
        <v>6.5385363052163887</v>
      </c>
      <c r="J499" s="146">
        <f t="shared" si="27"/>
        <v>82.347764705882341</v>
      </c>
    </row>
    <row r="500" spans="1:10" ht="15" customHeight="1">
      <c r="A500" s="101"/>
      <c r="B500" s="101">
        <v>41</v>
      </c>
      <c r="C500" s="104"/>
      <c r="D500" s="102" t="s">
        <v>1353</v>
      </c>
      <c r="E500" s="102">
        <f>E501+E502</f>
        <v>66962.490000000005</v>
      </c>
      <c r="F500" s="102">
        <f>F501+F502</f>
        <v>0</v>
      </c>
      <c r="G500" s="102">
        <f>G501+G502</f>
        <v>500</v>
      </c>
      <c r="H500" s="102">
        <f>H501+H502</f>
        <v>500</v>
      </c>
      <c r="I500" s="146">
        <f t="shared" si="28"/>
        <v>0.74668668981694075</v>
      </c>
      <c r="J500" s="146">
        <f t="shared" si="27"/>
        <v>100</v>
      </c>
    </row>
    <row r="501" spans="1:10" ht="15" customHeight="1">
      <c r="A501" s="101"/>
      <c r="B501" s="101"/>
      <c r="C501" s="104" t="s">
        <v>1453</v>
      </c>
      <c r="D501" s="67" t="s">
        <v>1308</v>
      </c>
      <c r="E501" s="67">
        <f>'Rashodi po aktiv. i izv.fin.'!E452+'Rashodi po aktiv. i izv.fin.'!E919</f>
        <v>0</v>
      </c>
      <c r="F501" s="67">
        <f>'Rashodi po aktiv. i izv.fin.'!F452+'Rashodi po aktiv. i izv.fin.'!F919</f>
        <v>0</v>
      </c>
      <c r="G501" s="67">
        <f>'Rashodi po aktiv. i izv.fin.'!G452+'Rashodi po aktiv. i izv.fin.'!G919</f>
        <v>500</v>
      </c>
      <c r="H501" s="67">
        <f>'Rashodi po aktiv. i izv.fin.'!H452+'Rashodi po aktiv. i izv.fin.'!H919</f>
        <v>500</v>
      </c>
      <c r="I501" s="145" t="e">
        <f t="shared" si="28"/>
        <v>#DIV/0!</v>
      </c>
      <c r="J501" s="145">
        <f t="shared" si="27"/>
        <v>100</v>
      </c>
    </row>
    <row r="502" spans="1:10" ht="15" customHeight="1">
      <c r="A502" s="101"/>
      <c r="B502" s="101"/>
      <c r="C502" s="104">
        <v>4124</v>
      </c>
      <c r="D502" s="67" t="s">
        <v>1649</v>
      </c>
      <c r="E502" s="67">
        <f>'Rashodi po aktiv. i izv.fin.'!E453</f>
        <v>66962.490000000005</v>
      </c>
      <c r="F502" s="67">
        <f>'Rashodi po aktiv. i izv.fin.'!F453</f>
        <v>0</v>
      </c>
      <c r="G502" s="67">
        <f>'Rashodi po aktiv. i izv.fin.'!G453</f>
        <v>0</v>
      </c>
      <c r="H502" s="67">
        <f>'Rashodi po aktiv. i izv.fin.'!H453</f>
        <v>0</v>
      </c>
      <c r="I502" s="145">
        <f t="shared" si="28"/>
        <v>0</v>
      </c>
      <c r="J502" s="145" t="e">
        <f t="shared" si="27"/>
        <v>#DIV/0!</v>
      </c>
    </row>
    <row r="503" spans="1:10" ht="15" customHeight="1">
      <c r="A503" s="101"/>
      <c r="B503" s="101">
        <v>42</v>
      </c>
      <c r="C503" s="104"/>
      <c r="D503" s="102" t="s">
        <v>1344</v>
      </c>
      <c r="E503" s="102">
        <f>SUM(E504:E511)</f>
        <v>40088.380000000005</v>
      </c>
      <c r="F503" s="102">
        <f>SUM(F504:F511)</f>
        <v>30000</v>
      </c>
      <c r="G503" s="102">
        <f>SUM(G504:G511)</f>
        <v>8000</v>
      </c>
      <c r="H503" s="102">
        <f>SUM(H504:H511)</f>
        <v>6499.5599999999995</v>
      </c>
      <c r="I503" s="146">
        <f t="shared" si="28"/>
        <v>16.213077205913532</v>
      </c>
      <c r="J503" s="146">
        <f t="shared" si="27"/>
        <v>81.244500000000002</v>
      </c>
    </row>
    <row r="504" spans="1:10" ht="15" customHeight="1">
      <c r="A504" s="101"/>
      <c r="B504" s="101"/>
      <c r="C504" s="85">
        <v>4221</v>
      </c>
      <c r="D504" s="67" t="s">
        <v>1287</v>
      </c>
      <c r="E504" s="67">
        <f>'Rashodi po aktiv. i izv.fin.'!E455+'Rashodi po aktiv. i izv.fin.'!E921</f>
        <v>4396.25</v>
      </c>
      <c r="F504" s="67">
        <f>'Rashodi po aktiv. i izv.fin.'!F455+'Rashodi po aktiv. i izv.fin.'!F921</f>
        <v>10000</v>
      </c>
      <c r="G504" s="67">
        <f>'Rashodi po aktiv. i izv.fin.'!G455+'Rashodi po aktiv. i izv.fin.'!G921</f>
        <v>5000</v>
      </c>
      <c r="H504" s="67">
        <f>'Rashodi po aktiv. i izv.fin.'!H455+'Rashodi po aktiv. i izv.fin.'!H921</f>
        <v>3162.5</v>
      </c>
      <c r="I504" s="145">
        <f t="shared" si="28"/>
        <v>71.936309354563548</v>
      </c>
      <c r="J504" s="145">
        <f t="shared" si="27"/>
        <v>63.249999999999993</v>
      </c>
    </row>
    <row r="505" spans="1:10" ht="15" customHeight="1">
      <c r="A505" s="101"/>
      <c r="B505" s="101"/>
      <c r="C505" s="104" t="s">
        <v>1455</v>
      </c>
      <c r="D505" s="67" t="s">
        <v>1302</v>
      </c>
      <c r="E505" s="67">
        <f>'Rashodi po aktiv. i izv.fin.'!E456</f>
        <v>0</v>
      </c>
      <c r="F505" s="67">
        <f>'Rashodi po aktiv. i izv.fin.'!F456</f>
        <v>0</v>
      </c>
      <c r="G505" s="67">
        <f>'Rashodi po aktiv. i izv.fin.'!G456</f>
        <v>0</v>
      </c>
      <c r="H505" s="67">
        <f>'Rashodi po aktiv. i izv.fin.'!H456</f>
        <v>0</v>
      </c>
      <c r="I505" s="145" t="e">
        <f t="shared" si="28"/>
        <v>#DIV/0!</v>
      </c>
      <c r="J505" s="145" t="e">
        <f t="shared" si="27"/>
        <v>#DIV/0!</v>
      </c>
    </row>
    <row r="506" spans="1:10" ht="15" customHeight="1">
      <c r="A506" s="101"/>
      <c r="B506" s="101"/>
      <c r="C506" s="104" t="s">
        <v>1456</v>
      </c>
      <c r="D506" s="67" t="s">
        <v>1309</v>
      </c>
      <c r="E506" s="67">
        <f>'Rashodi po aktiv. i izv.fin.'!E457</f>
        <v>0</v>
      </c>
      <c r="F506" s="67">
        <f>'Rashodi po aktiv. i izv.fin.'!F457</f>
        <v>0</v>
      </c>
      <c r="G506" s="67">
        <f>'Rashodi po aktiv. i izv.fin.'!G457</f>
        <v>0</v>
      </c>
      <c r="H506" s="67">
        <f>'Rashodi po aktiv. i izv.fin.'!H457</f>
        <v>0</v>
      </c>
      <c r="I506" s="145" t="e">
        <f t="shared" si="28"/>
        <v>#DIV/0!</v>
      </c>
      <c r="J506" s="145" t="e">
        <f t="shared" si="27"/>
        <v>#DIV/0!</v>
      </c>
    </row>
    <row r="507" spans="1:10" ht="15" customHeight="1">
      <c r="A507" s="101"/>
      <c r="B507" s="101"/>
      <c r="C507" s="104" t="s">
        <v>1457</v>
      </c>
      <c r="D507" s="67" t="s">
        <v>1310</v>
      </c>
      <c r="E507" s="67">
        <f>'Rashodi po aktiv. i izv.fin.'!E458+'Rashodi po aktiv. i izv.fin.'!E922</f>
        <v>35313.130000000005</v>
      </c>
      <c r="F507" s="67">
        <f>'Rashodi po aktiv. i izv.fin.'!F458+'Rashodi po aktiv. i izv.fin.'!F922</f>
        <v>20000</v>
      </c>
      <c r="G507" s="67">
        <f>'Rashodi po aktiv. i izv.fin.'!G458+'Rashodi po aktiv. i izv.fin.'!G922</f>
        <v>3000</v>
      </c>
      <c r="H507" s="67">
        <f>'Rashodi po aktiv. i izv.fin.'!H458+'Rashodi po aktiv. i izv.fin.'!H922</f>
        <v>2737</v>
      </c>
      <c r="I507" s="145">
        <f t="shared" si="28"/>
        <v>7.7506581829478147</v>
      </c>
      <c r="J507" s="145">
        <f t="shared" si="27"/>
        <v>91.233333333333334</v>
      </c>
    </row>
    <row r="508" spans="1:10" ht="15" customHeight="1">
      <c r="A508" s="101"/>
      <c r="B508" s="101"/>
      <c r="C508" s="85">
        <v>4225</v>
      </c>
      <c r="D508" s="67" t="s">
        <v>1311</v>
      </c>
      <c r="E508" s="67">
        <f>'Rashodi po aktiv. i izv.fin.'!E459+'Rashodi po aktiv. i izv.fin.'!E923</f>
        <v>379</v>
      </c>
      <c r="F508" s="67">
        <f>'Rashodi po aktiv. i izv.fin.'!F459+'Rashodi po aktiv. i izv.fin.'!F923</f>
        <v>0</v>
      </c>
      <c r="G508" s="67">
        <f>'Rashodi po aktiv. i izv.fin.'!G459+'Rashodi po aktiv. i izv.fin.'!G923</f>
        <v>0</v>
      </c>
      <c r="H508" s="67">
        <f>'Rashodi po aktiv. i izv.fin.'!H459+'Rashodi po aktiv. i izv.fin.'!H923</f>
        <v>412.12</v>
      </c>
      <c r="I508" s="145">
        <f t="shared" si="28"/>
        <v>108.73878627968338</v>
      </c>
      <c r="J508" s="145" t="e">
        <f t="shared" si="27"/>
        <v>#DIV/0!</v>
      </c>
    </row>
    <row r="509" spans="1:10" ht="15" customHeight="1">
      <c r="A509" s="101"/>
      <c r="B509" s="101"/>
      <c r="C509" s="104">
        <v>4227</v>
      </c>
      <c r="D509" s="67" t="s">
        <v>1288</v>
      </c>
      <c r="E509" s="67">
        <f>'Rashodi po aktiv. i izv.fin.'!E460+'Rashodi po aktiv. i izv.fin.'!E924</f>
        <v>0</v>
      </c>
      <c r="F509" s="67">
        <f>'Rashodi po aktiv. i izv.fin.'!F460+'Rashodi po aktiv. i izv.fin.'!F924</f>
        <v>0</v>
      </c>
      <c r="G509" s="67">
        <f>'Rashodi po aktiv. i izv.fin.'!G460+'Rashodi po aktiv. i izv.fin.'!G924</f>
        <v>0</v>
      </c>
      <c r="H509" s="67">
        <f>'Rashodi po aktiv. i izv.fin.'!H460+'Rashodi po aktiv. i izv.fin.'!H924</f>
        <v>0</v>
      </c>
      <c r="I509" s="145" t="e">
        <f t="shared" si="28"/>
        <v>#DIV/0!</v>
      </c>
      <c r="J509" s="145" t="e">
        <f t="shared" si="27"/>
        <v>#DIV/0!</v>
      </c>
    </row>
    <row r="510" spans="1:10" ht="15" customHeight="1">
      <c r="A510" s="101"/>
      <c r="B510" s="101"/>
      <c r="C510" s="104">
        <v>4241</v>
      </c>
      <c r="D510" s="67" t="s">
        <v>1303</v>
      </c>
      <c r="E510" s="67">
        <f>'Rashodi po aktiv. i izv.fin.'!E462+'Rashodi po aktiv. i izv.fin.'!E925</f>
        <v>0</v>
      </c>
      <c r="F510" s="67">
        <f>'Rashodi po aktiv. i izv.fin.'!F462+'Rashodi po aktiv. i izv.fin.'!F925</f>
        <v>0</v>
      </c>
      <c r="G510" s="67">
        <f>'Rashodi po aktiv. i izv.fin.'!G462+'Rashodi po aktiv. i izv.fin.'!G925</f>
        <v>0</v>
      </c>
      <c r="H510" s="67">
        <f>'Rashodi po aktiv. i izv.fin.'!H462+'Rashodi po aktiv. i izv.fin.'!H925</f>
        <v>187.94</v>
      </c>
      <c r="I510" s="145" t="e">
        <f t="shared" si="28"/>
        <v>#DIV/0!</v>
      </c>
      <c r="J510" s="145" t="e">
        <f t="shared" si="27"/>
        <v>#DIV/0!</v>
      </c>
    </row>
    <row r="511" spans="1:10" ht="15" customHeight="1">
      <c r="A511" s="101"/>
      <c r="B511" s="101"/>
      <c r="C511" s="85">
        <v>4262</v>
      </c>
      <c r="D511" s="67" t="s">
        <v>1493</v>
      </c>
      <c r="E511" s="67">
        <f>'Rashodi po aktiv. i izv.fin.'!E463</f>
        <v>0</v>
      </c>
      <c r="F511" s="67">
        <f>'Rashodi po aktiv. i izv.fin.'!F463</f>
        <v>0</v>
      </c>
      <c r="G511" s="67">
        <f>'Rashodi po aktiv. i izv.fin.'!G463</f>
        <v>0</v>
      </c>
      <c r="H511" s="67">
        <f>'Rashodi po aktiv. i izv.fin.'!H463</f>
        <v>0</v>
      </c>
      <c r="I511" s="145" t="e">
        <f t="shared" si="28"/>
        <v>#DIV/0!</v>
      </c>
      <c r="J511" s="145" t="e">
        <f t="shared" si="27"/>
        <v>#DIV/0!</v>
      </c>
    </row>
    <row r="512" spans="1:10" ht="15" customHeight="1">
      <c r="A512" s="258" t="s">
        <v>174</v>
      </c>
      <c r="B512" s="261"/>
      <c r="C512" s="261"/>
      <c r="D512" s="262"/>
      <c r="E512" s="135">
        <f>E513+E549</f>
        <v>73791.010000000009</v>
      </c>
      <c r="F512" s="135">
        <f>F513+F549</f>
        <v>20978</v>
      </c>
      <c r="G512" s="135">
        <f>G513+G549</f>
        <v>62805</v>
      </c>
      <c r="H512" s="135">
        <f>H513+H549</f>
        <v>62169.31</v>
      </c>
      <c r="I512" s="136">
        <f t="shared" si="28"/>
        <v>84.250520490233143</v>
      </c>
      <c r="J512" s="136">
        <f t="shared" si="27"/>
        <v>98.987835363426484</v>
      </c>
    </row>
    <row r="513" spans="1:10" ht="15" customHeight="1">
      <c r="A513" s="101">
        <v>3</v>
      </c>
      <c r="B513" s="101"/>
      <c r="C513" s="85"/>
      <c r="D513" s="102" t="s">
        <v>1356</v>
      </c>
      <c r="E513" s="102">
        <f>E514+E520+E539+E542+E545+E547</f>
        <v>71389.710000000006</v>
      </c>
      <c r="F513" s="102">
        <f>F514+F520+F539+F542+F545+F547</f>
        <v>20978</v>
      </c>
      <c r="G513" s="102">
        <f>G514+G520+G539+G542+G545+G547</f>
        <v>53805</v>
      </c>
      <c r="H513" s="102">
        <f>H514+H520+H539+H542+H545+H547</f>
        <v>52120.72</v>
      </c>
      <c r="I513" s="146">
        <f t="shared" si="28"/>
        <v>73.008729129170007</v>
      </c>
      <c r="J513" s="146">
        <f t="shared" si="27"/>
        <v>96.869658953628843</v>
      </c>
    </row>
    <row r="514" spans="1:10" ht="15" customHeight="1">
      <c r="A514" s="101"/>
      <c r="B514" s="101">
        <v>31</v>
      </c>
      <c r="C514" s="85"/>
      <c r="D514" s="102" t="s">
        <v>1318</v>
      </c>
      <c r="E514" s="102">
        <f>SUM(E515:E519)</f>
        <v>24604.29</v>
      </c>
      <c r="F514" s="102">
        <f>SUM(F515:F519)</f>
        <v>600</v>
      </c>
      <c r="G514" s="102">
        <f>SUM(G515:G519)</f>
        <v>6425</v>
      </c>
      <c r="H514" s="102">
        <f>SUM(H515:H519)</f>
        <v>9821.98</v>
      </c>
      <c r="I514" s="146">
        <f t="shared" si="28"/>
        <v>39.919786346202223</v>
      </c>
      <c r="J514" s="146">
        <f t="shared" si="27"/>
        <v>152.87128404669258</v>
      </c>
    </row>
    <row r="515" spans="1:10" ht="18" customHeight="1">
      <c r="A515" s="101"/>
      <c r="B515" s="101"/>
      <c r="C515" s="85">
        <v>3111</v>
      </c>
      <c r="D515" s="67" t="s">
        <v>1395</v>
      </c>
      <c r="E515" s="67">
        <f>'Rashodi po aktiv. i izv.fin.'!E771+'Rashodi po aktiv. i izv.fin.'!E1008+'Rashodi po aktiv. i izv.fin.'!E1027+'Rashodi po aktiv. i izv.fin.'!E966</f>
        <v>20390.14</v>
      </c>
      <c r="F515" s="67">
        <f>'Rashodi po aktiv. i izv.fin.'!F771+'Rashodi po aktiv. i izv.fin.'!F1008+'Rashodi po aktiv. i izv.fin.'!F1027+'Rashodi po aktiv. i izv.fin.'!F966</f>
        <v>0</v>
      </c>
      <c r="G515" s="67">
        <f>'Rashodi po aktiv. i izv.fin.'!G771+'Rashodi po aktiv. i izv.fin.'!G1008+'Rashodi po aktiv. i izv.fin.'!G1027+'Rashodi po aktiv. i izv.fin.'!G966</f>
        <v>5000</v>
      </c>
      <c r="H515" s="67">
        <f>'Rashodi po aktiv. i izv.fin.'!H771+'Rashodi po aktiv. i izv.fin.'!H1008+'Rashodi po aktiv. i izv.fin.'!H1027+'Rashodi po aktiv. i izv.fin.'!H966</f>
        <v>7735.4699999999993</v>
      </c>
      <c r="I515" s="145">
        <f t="shared" si="28"/>
        <v>37.937306953262699</v>
      </c>
      <c r="J515" s="145">
        <f t="shared" si="27"/>
        <v>154.70939999999999</v>
      </c>
    </row>
    <row r="516" spans="1:10" ht="18" customHeight="1">
      <c r="A516" s="101"/>
      <c r="B516" s="101"/>
      <c r="C516" s="85">
        <v>3112</v>
      </c>
      <c r="D516" s="67" t="s">
        <v>1560</v>
      </c>
      <c r="E516" s="67">
        <f>'Rashodi po aktiv. i izv.fin.'!E772+'Rashodi po aktiv. i izv.fin.'!E929</f>
        <v>563.70000000000005</v>
      </c>
      <c r="F516" s="67">
        <f>'Rashodi po aktiv. i izv.fin.'!F772+'Rashodi po aktiv. i izv.fin.'!F929</f>
        <v>600</v>
      </c>
      <c r="G516" s="67">
        <f>'Rashodi po aktiv. i izv.fin.'!G772+'Rashodi po aktiv. i izv.fin.'!G929</f>
        <v>600</v>
      </c>
      <c r="H516" s="67">
        <f>'Rashodi po aktiv. i izv.fin.'!H772+'Rashodi po aktiv. i izv.fin.'!H929</f>
        <v>10.18</v>
      </c>
      <c r="I516" s="145">
        <f t="shared" si="28"/>
        <v>1.8059251374844776</v>
      </c>
      <c r="J516" s="145">
        <f t="shared" si="27"/>
        <v>1.6966666666666665</v>
      </c>
    </row>
    <row r="517" spans="1:10" ht="18" customHeight="1">
      <c r="A517" s="101"/>
      <c r="B517" s="101"/>
      <c r="C517" s="85">
        <v>3121</v>
      </c>
      <c r="D517" s="67" t="s">
        <v>1293</v>
      </c>
      <c r="E517" s="67">
        <f>'Rashodi po aktiv. i izv.fin.'!E967</f>
        <v>300</v>
      </c>
      <c r="F517" s="67">
        <f>'Rashodi po aktiv. i izv.fin.'!F967</f>
        <v>0</v>
      </c>
      <c r="G517" s="67">
        <f>'Rashodi po aktiv. i izv.fin.'!G967</f>
        <v>0</v>
      </c>
      <c r="H517" s="67">
        <f>'Rashodi po aktiv. i izv.fin.'!H967</f>
        <v>800</v>
      </c>
      <c r="I517" s="145">
        <f t="shared" si="28"/>
        <v>266.66666666666663</v>
      </c>
      <c r="J517" s="145" t="e">
        <f t="shared" si="27"/>
        <v>#DIV/0!</v>
      </c>
    </row>
    <row r="518" spans="1:10" ht="14.25" customHeight="1">
      <c r="A518" s="101"/>
      <c r="B518" s="101"/>
      <c r="C518" s="85">
        <v>3132</v>
      </c>
      <c r="D518" s="67" t="s">
        <v>1354</v>
      </c>
      <c r="E518" s="67">
        <f>'Rashodi po aktiv. i izv.fin.'!E773+'Rashodi po aktiv. i izv.fin.'!E1028+'Rashodi po aktiv. i izv.fin.'!E968+'Rashodi po aktiv. i izv.fin.'!E1009</f>
        <v>3350.4500000000003</v>
      </c>
      <c r="F518" s="67">
        <f>'Rashodi po aktiv. i izv.fin.'!F773+'Rashodi po aktiv. i izv.fin.'!F1028+'Rashodi po aktiv. i izv.fin.'!F968+'Rashodi po aktiv. i izv.fin.'!F1009</f>
        <v>0</v>
      </c>
      <c r="G518" s="67">
        <f>'Rashodi po aktiv. i izv.fin.'!G773+'Rashodi po aktiv. i izv.fin.'!G1028+'Rashodi po aktiv. i izv.fin.'!G968+'Rashodi po aktiv. i izv.fin.'!G1009</f>
        <v>825</v>
      </c>
      <c r="H518" s="67">
        <f>'Rashodi po aktiv. i izv.fin.'!H773+'Rashodi po aktiv. i izv.fin.'!H1028+'Rashodi po aktiv. i izv.fin.'!H968+'Rashodi po aktiv. i izv.fin.'!H1009</f>
        <v>1276.33</v>
      </c>
      <c r="I518" s="145">
        <f t="shared" si="28"/>
        <v>38.0942858422003</v>
      </c>
      <c r="J518" s="145">
        <f t="shared" si="27"/>
        <v>154.70666666666665</v>
      </c>
    </row>
    <row r="519" spans="1:10" ht="14.25" customHeight="1">
      <c r="A519" s="101"/>
      <c r="B519" s="101"/>
      <c r="C519" s="85">
        <v>3133</v>
      </c>
      <c r="D519" s="67" t="s">
        <v>1396</v>
      </c>
      <c r="E519" s="67">
        <f>'Rashodi po aktiv. i izv.fin.'!E774</f>
        <v>0</v>
      </c>
      <c r="F519" s="67">
        <f>'Rashodi po aktiv. i izv.fin.'!F774</f>
        <v>0</v>
      </c>
      <c r="G519" s="67">
        <f>'Rashodi po aktiv. i izv.fin.'!G774</f>
        <v>0</v>
      </c>
      <c r="H519" s="67">
        <f>'Rashodi po aktiv. i izv.fin.'!H774</f>
        <v>0</v>
      </c>
      <c r="I519" s="145" t="e">
        <f t="shared" si="28"/>
        <v>#DIV/0!</v>
      </c>
      <c r="J519" s="145" t="e">
        <f t="shared" si="27"/>
        <v>#DIV/0!</v>
      </c>
    </row>
    <row r="520" spans="1:10" ht="14.25" customHeight="1">
      <c r="A520" s="101"/>
      <c r="B520" s="101">
        <v>32</v>
      </c>
      <c r="C520" s="85"/>
      <c r="D520" s="102" t="s">
        <v>1321</v>
      </c>
      <c r="E520" s="102">
        <f>SUM(E521:E538)</f>
        <v>46785.420000000006</v>
      </c>
      <c r="F520" s="102">
        <f>SUM(F521:F538)</f>
        <v>20378</v>
      </c>
      <c r="G520" s="102">
        <f>SUM(G521:G538)</f>
        <v>47380</v>
      </c>
      <c r="H520" s="102">
        <f>SUM(H521:H538)</f>
        <v>42298.74</v>
      </c>
      <c r="I520" s="146">
        <f t="shared" si="28"/>
        <v>90.41008929705022</v>
      </c>
      <c r="J520" s="146">
        <f t="shared" si="27"/>
        <v>89.275517095821016</v>
      </c>
    </row>
    <row r="521" spans="1:10" ht="14.25" customHeight="1">
      <c r="A521" s="101"/>
      <c r="B521" s="101"/>
      <c r="C521" s="85">
        <v>3211</v>
      </c>
      <c r="D521" s="67" t="s">
        <v>1264</v>
      </c>
      <c r="E521" s="67">
        <f>'Rashodi po aktiv. i izv.fin.'!E776+'Rashodi po aktiv. i izv.fin.'!E931+'Rashodi po aktiv. i izv.fin.'!E613+'Rashodi po aktiv. i izv.fin.'!E1058+'Rashodi po aktiv. i izv.fin.'!E970+'Rashodi po aktiv. i izv.fin.'!E1011</f>
        <v>15458.9</v>
      </c>
      <c r="F521" s="67">
        <f>'Rashodi po aktiv. i izv.fin.'!F776+'Rashodi po aktiv. i izv.fin.'!F931+'Rashodi po aktiv. i izv.fin.'!F613+'Rashodi po aktiv. i izv.fin.'!F1058+'Rashodi po aktiv. i izv.fin.'!F970+'Rashodi po aktiv. i izv.fin.'!F1011</f>
        <v>5000</v>
      </c>
      <c r="G521" s="67">
        <f>'Rashodi po aktiv. i izv.fin.'!G776+'Rashodi po aktiv. i izv.fin.'!G931+'Rashodi po aktiv. i izv.fin.'!G613+'Rashodi po aktiv. i izv.fin.'!G1058+'Rashodi po aktiv. i izv.fin.'!G970+'Rashodi po aktiv. i izv.fin.'!G1011</f>
        <v>15800</v>
      </c>
      <c r="H521" s="67">
        <f>'Rashodi po aktiv. i izv.fin.'!H776+'Rashodi po aktiv. i izv.fin.'!H931+'Rashodi po aktiv. i izv.fin.'!H613+'Rashodi po aktiv. i izv.fin.'!H1058+'Rashodi po aktiv. i izv.fin.'!H970+'Rashodi po aktiv. i izv.fin.'!H1011</f>
        <v>18508.599999999999</v>
      </c>
      <c r="I521" s="145">
        <f t="shared" si="28"/>
        <v>119.72779434500514</v>
      </c>
      <c r="J521" s="145">
        <f t="shared" si="27"/>
        <v>117.14303797468352</v>
      </c>
    </row>
    <row r="522" spans="1:10" ht="14.25" customHeight="1">
      <c r="A522" s="101"/>
      <c r="B522" s="101"/>
      <c r="C522" s="85">
        <v>3212</v>
      </c>
      <c r="D522" s="67" t="s">
        <v>1265</v>
      </c>
      <c r="E522" s="67">
        <f>'Rashodi po aktiv. i izv.fin.'!E777+'Rashodi po aktiv. i izv.fin.'!E971</f>
        <v>1957.01</v>
      </c>
      <c r="F522" s="67">
        <f>'Rashodi po aktiv. i izv.fin.'!F777+'Rashodi po aktiv. i izv.fin.'!F971</f>
        <v>0</v>
      </c>
      <c r="G522" s="67">
        <f>'Rashodi po aktiv. i izv.fin.'!G777+'Rashodi po aktiv. i izv.fin.'!G971</f>
        <v>150</v>
      </c>
      <c r="H522" s="67">
        <f>'Rashodi po aktiv. i izv.fin.'!H777+'Rashodi po aktiv. i izv.fin.'!H971</f>
        <v>243.97</v>
      </c>
      <c r="I522" s="145">
        <f t="shared" si="28"/>
        <v>12.466466701754207</v>
      </c>
      <c r="J522" s="145">
        <f t="shared" ref="J522:J585" si="29">H522/G522*100</f>
        <v>162.64666666666668</v>
      </c>
    </row>
    <row r="523" spans="1:10" ht="14.25" customHeight="1">
      <c r="A523" s="101"/>
      <c r="B523" s="101"/>
      <c r="C523" s="85">
        <v>3213</v>
      </c>
      <c r="D523" s="67" t="s">
        <v>1266</v>
      </c>
      <c r="E523" s="67">
        <f>'Rashodi po aktiv. i izv.fin.'!E778+'Rashodi po aktiv. i izv.fin.'!E932+'Rashodi po aktiv. i izv.fin.'!E614+'Rashodi po aktiv. i izv.fin.'!E972</f>
        <v>2535.25</v>
      </c>
      <c r="F523" s="67">
        <f>'Rashodi po aktiv. i izv.fin.'!F778+'Rashodi po aktiv. i izv.fin.'!F932+'Rashodi po aktiv. i izv.fin.'!F614+'Rashodi po aktiv. i izv.fin.'!F972</f>
        <v>2300</v>
      </c>
      <c r="G523" s="67">
        <f>'Rashodi po aktiv. i izv.fin.'!G778+'Rashodi po aktiv. i izv.fin.'!G932+'Rashodi po aktiv. i izv.fin.'!G614+'Rashodi po aktiv. i izv.fin.'!G972</f>
        <v>2000</v>
      </c>
      <c r="H523" s="67">
        <f>'Rashodi po aktiv. i izv.fin.'!H778+'Rashodi po aktiv. i izv.fin.'!H932+'Rashodi po aktiv. i izv.fin.'!H614+'Rashodi po aktiv. i izv.fin.'!H972</f>
        <v>2730.94</v>
      </c>
      <c r="I523" s="145">
        <f t="shared" si="28"/>
        <v>107.71876540775071</v>
      </c>
      <c r="J523" s="145">
        <f t="shared" si="29"/>
        <v>136.547</v>
      </c>
    </row>
    <row r="524" spans="1:10" ht="14.25" customHeight="1">
      <c r="A524" s="101"/>
      <c r="B524" s="101"/>
      <c r="C524" s="85">
        <v>3221</v>
      </c>
      <c r="D524" s="67" t="s">
        <v>1267</v>
      </c>
      <c r="E524" s="67">
        <f>'Rashodi po aktiv. i izv.fin.'!E779+'Rashodi po aktiv. i izv.fin.'!E615+'Rashodi po aktiv. i izv.fin.'!E933+'Rashodi po aktiv. i izv.fin.'!E973+'Rashodi po aktiv. i izv.fin.'!E1059</f>
        <v>31.79</v>
      </c>
      <c r="F524" s="67">
        <f>'Rashodi po aktiv. i izv.fin.'!F779+'Rashodi po aktiv. i izv.fin.'!F615+'Rashodi po aktiv. i izv.fin.'!F933+'Rashodi po aktiv. i izv.fin.'!F973+'Rashodi po aktiv. i izv.fin.'!F1059</f>
        <v>50</v>
      </c>
      <c r="G524" s="67">
        <f>'Rashodi po aktiv. i izv.fin.'!G779+'Rashodi po aktiv. i izv.fin.'!G615+'Rashodi po aktiv. i izv.fin.'!G933+'Rashodi po aktiv. i izv.fin.'!G973+'Rashodi po aktiv. i izv.fin.'!G1059</f>
        <v>0</v>
      </c>
      <c r="H524" s="67">
        <f>'Rashodi po aktiv. i izv.fin.'!H779+'Rashodi po aktiv. i izv.fin.'!H615+'Rashodi po aktiv. i izv.fin.'!H933+'Rashodi po aktiv. i izv.fin.'!H973+'Rashodi po aktiv. i izv.fin.'!H1059</f>
        <v>0</v>
      </c>
      <c r="I524" s="145">
        <f t="shared" si="28"/>
        <v>0</v>
      </c>
      <c r="J524" s="145" t="e">
        <f t="shared" si="29"/>
        <v>#DIV/0!</v>
      </c>
    </row>
    <row r="525" spans="1:10" ht="14.25" customHeight="1">
      <c r="A525" s="101"/>
      <c r="B525" s="101"/>
      <c r="C525" s="85">
        <v>3222</v>
      </c>
      <c r="D525" s="67" t="s">
        <v>1268</v>
      </c>
      <c r="E525" s="67">
        <f>'Rashodi po aktiv. i izv.fin.'!E616+'Rashodi po aktiv. i izv.fin.'!E934</f>
        <v>0</v>
      </c>
      <c r="F525" s="67">
        <f>'Rashodi po aktiv. i izv.fin.'!F616+'Rashodi po aktiv. i izv.fin.'!F934</f>
        <v>0</v>
      </c>
      <c r="G525" s="67">
        <f>'Rashodi po aktiv. i izv.fin.'!G616+'Rashodi po aktiv. i izv.fin.'!G934</f>
        <v>8000</v>
      </c>
      <c r="H525" s="67">
        <f>'Rashodi po aktiv. i izv.fin.'!H616+'Rashodi po aktiv. i izv.fin.'!H934</f>
        <v>7791.29</v>
      </c>
      <c r="I525" s="145" t="e">
        <f t="shared" si="28"/>
        <v>#DIV/0!</v>
      </c>
      <c r="J525" s="145">
        <f t="shared" si="29"/>
        <v>97.391125000000002</v>
      </c>
    </row>
    <row r="526" spans="1:10" ht="14.25" customHeight="1">
      <c r="A526" s="101"/>
      <c r="B526" s="101"/>
      <c r="C526" s="85">
        <v>3223</v>
      </c>
      <c r="D526" s="67" t="s">
        <v>1269</v>
      </c>
      <c r="E526" s="67">
        <f>'Rashodi po aktiv. i izv.fin.'!E780+'Rashodi po aktiv. i izv.fin.'!E617+'Rashodi po aktiv. i izv.fin.'!E935</f>
        <v>0</v>
      </c>
      <c r="F526" s="67">
        <f>'Rashodi po aktiv. i izv.fin.'!F780+'Rashodi po aktiv. i izv.fin.'!F617+'Rashodi po aktiv. i izv.fin.'!F935</f>
        <v>0</v>
      </c>
      <c r="G526" s="67">
        <f>'Rashodi po aktiv. i izv.fin.'!G780+'Rashodi po aktiv. i izv.fin.'!G617+'Rashodi po aktiv. i izv.fin.'!G935</f>
        <v>0</v>
      </c>
      <c r="H526" s="67">
        <f>'Rashodi po aktiv. i izv.fin.'!H780+'Rashodi po aktiv. i izv.fin.'!H617+'Rashodi po aktiv. i izv.fin.'!H935</f>
        <v>0</v>
      </c>
      <c r="I526" s="145" t="e">
        <f t="shared" si="28"/>
        <v>#DIV/0!</v>
      </c>
      <c r="J526" s="145" t="e">
        <f t="shared" si="29"/>
        <v>#DIV/0!</v>
      </c>
    </row>
    <row r="527" spans="1:10" ht="14.25" customHeight="1">
      <c r="A527" s="101"/>
      <c r="B527" s="101"/>
      <c r="C527" s="85">
        <v>3224</v>
      </c>
      <c r="D527" s="67" t="s">
        <v>1501</v>
      </c>
      <c r="E527" s="67">
        <f>'Rashodi po aktiv. i izv.fin.'!E936+'Rashodi po aktiv. i izv.fin.'!E618+'Rashodi po aktiv. i izv.fin.'!E781</f>
        <v>569.77</v>
      </c>
      <c r="F527" s="67">
        <f>'Rashodi po aktiv. i izv.fin.'!F936+'Rashodi po aktiv. i izv.fin.'!F618+'Rashodi po aktiv. i izv.fin.'!F781</f>
        <v>400</v>
      </c>
      <c r="G527" s="67">
        <f>'Rashodi po aktiv. i izv.fin.'!G936+'Rashodi po aktiv. i izv.fin.'!G618+'Rashodi po aktiv. i izv.fin.'!G781</f>
        <v>500</v>
      </c>
      <c r="H527" s="67">
        <f>'Rashodi po aktiv. i izv.fin.'!H936+'Rashodi po aktiv. i izv.fin.'!H618+'Rashodi po aktiv. i izv.fin.'!H781</f>
        <v>690.72</v>
      </c>
      <c r="I527" s="145">
        <f t="shared" si="28"/>
        <v>121.2278638748969</v>
      </c>
      <c r="J527" s="145">
        <f t="shared" si="29"/>
        <v>138.14400000000001</v>
      </c>
    </row>
    <row r="528" spans="1:10" ht="14.25" customHeight="1">
      <c r="A528" s="101"/>
      <c r="B528" s="101"/>
      <c r="C528" s="85">
        <v>3231</v>
      </c>
      <c r="D528" s="67" t="s">
        <v>1272</v>
      </c>
      <c r="E528" s="67">
        <f>'Rashodi po aktiv. i izv.fin.'!E782+'Rashodi po aktiv. i izv.fin.'!E619+'Rashodi po aktiv. i izv.fin.'!E937</f>
        <v>0</v>
      </c>
      <c r="F528" s="67">
        <f>'Rashodi po aktiv. i izv.fin.'!F782+'Rashodi po aktiv. i izv.fin.'!F619+'Rashodi po aktiv. i izv.fin.'!F937</f>
        <v>0</v>
      </c>
      <c r="G528" s="67">
        <f>'Rashodi po aktiv. i izv.fin.'!G782+'Rashodi po aktiv. i izv.fin.'!G619+'Rashodi po aktiv. i izv.fin.'!G937</f>
        <v>0</v>
      </c>
      <c r="H528" s="67">
        <f>'Rashodi po aktiv. i izv.fin.'!H782+'Rashodi po aktiv. i izv.fin.'!H619+'Rashodi po aktiv. i izv.fin.'!H937</f>
        <v>0</v>
      </c>
      <c r="I528" s="145" t="e">
        <f t="shared" si="28"/>
        <v>#DIV/0!</v>
      </c>
      <c r="J528" s="145" t="e">
        <f t="shared" si="29"/>
        <v>#DIV/0!</v>
      </c>
    </row>
    <row r="529" spans="1:10" ht="14.25" customHeight="1">
      <c r="A529" s="101"/>
      <c r="B529" s="101"/>
      <c r="C529" s="85">
        <v>3232</v>
      </c>
      <c r="D529" s="67" t="s">
        <v>1516</v>
      </c>
      <c r="E529" s="67">
        <f>'Rashodi po aktiv. i izv.fin.'!E783+'Rashodi po aktiv. i izv.fin.'!E938</f>
        <v>3526.86</v>
      </c>
      <c r="F529" s="67">
        <f>'Rashodi po aktiv. i izv.fin.'!F783+'Rashodi po aktiv. i izv.fin.'!F938</f>
        <v>1300</v>
      </c>
      <c r="G529" s="67">
        <f>'Rashodi po aktiv. i izv.fin.'!G783+'Rashodi po aktiv. i izv.fin.'!G938</f>
        <v>0</v>
      </c>
      <c r="H529" s="67">
        <f>'Rashodi po aktiv. i izv.fin.'!H783+'Rashodi po aktiv. i izv.fin.'!H938</f>
        <v>0</v>
      </c>
      <c r="I529" s="145">
        <f t="shared" si="28"/>
        <v>0</v>
      </c>
      <c r="J529" s="145" t="e">
        <f t="shared" si="29"/>
        <v>#DIV/0!</v>
      </c>
    </row>
    <row r="530" spans="1:10" ht="14.25" customHeight="1">
      <c r="A530" s="101"/>
      <c r="B530" s="101"/>
      <c r="C530" s="85">
        <v>3233</v>
      </c>
      <c r="D530" s="67" t="s">
        <v>1274</v>
      </c>
      <c r="E530" s="67">
        <f>'Rashodi po aktiv. i izv.fin.'!E784+'Rashodi po aktiv. i izv.fin.'!E620+'Rashodi po aktiv. i izv.fin.'!E974+'Rashodi po aktiv. i izv.fin.'!E939</f>
        <v>730.59</v>
      </c>
      <c r="F530" s="67">
        <f>'Rashodi po aktiv. i izv.fin.'!F784+'Rashodi po aktiv. i izv.fin.'!F620+'Rashodi po aktiv. i izv.fin.'!F974+'Rashodi po aktiv. i izv.fin.'!F939</f>
        <v>800</v>
      </c>
      <c r="G530" s="67">
        <f>'Rashodi po aktiv. i izv.fin.'!G784+'Rashodi po aktiv. i izv.fin.'!G620+'Rashodi po aktiv. i izv.fin.'!G974+'Rashodi po aktiv. i izv.fin.'!G939</f>
        <v>1000</v>
      </c>
      <c r="H530" s="67">
        <f>'Rashodi po aktiv. i izv.fin.'!H784+'Rashodi po aktiv. i izv.fin.'!H620+'Rashodi po aktiv. i izv.fin.'!H974+'Rashodi po aktiv. i izv.fin.'!H939</f>
        <v>301.40999999999997</v>
      </c>
      <c r="I530" s="145">
        <f t="shared" si="28"/>
        <v>41.255697450006153</v>
      </c>
      <c r="J530" s="145">
        <f t="shared" si="29"/>
        <v>30.140999999999995</v>
      </c>
    </row>
    <row r="531" spans="1:10" ht="14.25" customHeight="1">
      <c r="A531" s="101"/>
      <c r="B531" s="101"/>
      <c r="C531" s="85">
        <v>3235</v>
      </c>
      <c r="D531" s="67" t="s">
        <v>1276</v>
      </c>
      <c r="E531" s="67">
        <f>'Rashodi po aktiv. i izv.fin.'!E785+'Rashodi po aktiv. i izv.fin.'!E940+'Rashodi po aktiv. i izv.fin.'!E621+'Rashodi po aktiv. i izv.fin.'!E1060+'Rashodi po aktiv. i izv.fin.'!E975+'Rashodi po aktiv. i izv.fin.'!E1012</f>
        <v>1393.27</v>
      </c>
      <c r="F531" s="67">
        <f>'Rashodi po aktiv. i izv.fin.'!F785+'Rashodi po aktiv. i izv.fin.'!F940+'Rashodi po aktiv. i izv.fin.'!F621+'Rashodi po aktiv. i izv.fin.'!F1060+'Rashodi po aktiv. i izv.fin.'!F975+'Rashodi po aktiv. i izv.fin.'!F1012</f>
        <v>200</v>
      </c>
      <c r="G531" s="67">
        <f>'Rashodi po aktiv. i izv.fin.'!G785+'Rashodi po aktiv. i izv.fin.'!G940+'Rashodi po aktiv. i izv.fin.'!G621+'Rashodi po aktiv. i izv.fin.'!G1060+'Rashodi po aktiv. i izv.fin.'!G975+'Rashodi po aktiv. i izv.fin.'!G1012</f>
        <v>2800</v>
      </c>
      <c r="H531" s="67">
        <f>'Rashodi po aktiv. i izv.fin.'!H785+'Rashodi po aktiv. i izv.fin.'!H940+'Rashodi po aktiv. i izv.fin.'!H621+'Rashodi po aktiv. i izv.fin.'!H1060+'Rashodi po aktiv. i izv.fin.'!H975+'Rashodi po aktiv. i izv.fin.'!H1012</f>
        <v>2386.83</v>
      </c>
      <c r="I531" s="145">
        <f t="shared" si="28"/>
        <v>171.31137539744628</v>
      </c>
      <c r="J531" s="145">
        <f t="shared" si="29"/>
        <v>85.243928571428569</v>
      </c>
    </row>
    <row r="532" spans="1:10" ht="14.25" customHeight="1">
      <c r="A532" s="101"/>
      <c r="B532" s="101"/>
      <c r="C532" s="85">
        <v>3237</v>
      </c>
      <c r="D532" s="67" t="s">
        <v>1278</v>
      </c>
      <c r="E532" s="67">
        <f>'Rashodi po aktiv. i izv.fin.'!E786+'Rashodi po aktiv. i izv.fin.'!E941+'Rashodi po aktiv. i izv.fin.'!E1013+'Rashodi po aktiv. i izv.fin.'!E1030+'Rashodi po aktiv. i izv.fin.'!E622+'Rashodi po aktiv. i izv.fin.'!E1061+'Rashodi po aktiv. i izv.fin.'!E976</f>
        <v>10462.44</v>
      </c>
      <c r="F532" s="67">
        <f>'Rashodi po aktiv. i izv.fin.'!F786+'Rashodi po aktiv. i izv.fin.'!F941+'Rashodi po aktiv. i izv.fin.'!F1013+'Rashodi po aktiv. i izv.fin.'!F1030+'Rashodi po aktiv. i izv.fin.'!F622+'Rashodi po aktiv. i izv.fin.'!F1061+'Rashodi po aktiv. i izv.fin.'!F976</f>
        <v>4894</v>
      </c>
      <c r="G532" s="67">
        <f>'Rashodi po aktiv. i izv.fin.'!G786+'Rashodi po aktiv. i izv.fin.'!G941+'Rashodi po aktiv. i izv.fin.'!G1013+'Rashodi po aktiv. i izv.fin.'!G1030+'Rashodi po aktiv. i izv.fin.'!G622+'Rashodi po aktiv. i izv.fin.'!G1061+'Rashodi po aktiv. i izv.fin.'!G976</f>
        <v>6480</v>
      </c>
      <c r="H532" s="67">
        <f>'Rashodi po aktiv. i izv.fin.'!H786+'Rashodi po aktiv. i izv.fin.'!H941+'Rashodi po aktiv. i izv.fin.'!H1013+'Rashodi po aktiv. i izv.fin.'!H1030+'Rashodi po aktiv. i izv.fin.'!H622+'Rashodi po aktiv. i izv.fin.'!H1061+'Rashodi po aktiv. i izv.fin.'!H976</f>
        <v>1967.2</v>
      </c>
      <c r="I532" s="145">
        <f t="shared" si="28"/>
        <v>18.802497314202039</v>
      </c>
      <c r="J532" s="145">
        <f t="shared" si="29"/>
        <v>30.358024691358025</v>
      </c>
    </row>
    <row r="533" spans="1:10" ht="14.25" customHeight="1">
      <c r="A533" s="101"/>
      <c r="B533" s="101"/>
      <c r="C533" s="85">
        <v>3239</v>
      </c>
      <c r="D533" s="67" t="s">
        <v>1280</v>
      </c>
      <c r="E533" s="67">
        <f>'Rashodi po aktiv. i izv.fin.'!E787+'Rashodi po aktiv. i izv.fin.'!E1014+'Rashodi po aktiv. i izv.fin.'!E1031+'Rashodi po aktiv. i izv.fin.'!E623+'Rashodi po aktiv. i izv.fin.'!E977+'Rashodi po aktiv. i izv.fin.'!E942+'Rashodi po aktiv. i izv.fin.'!E1062</f>
        <v>2711.58</v>
      </c>
      <c r="F533" s="67">
        <f>'Rashodi po aktiv. i izv.fin.'!F787+'Rashodi po aktiv. i izv.fin.'!F1014+'Rashodi po aktiv. i izv.fin.'!F1031+'Rashodi po aktiv. i izv.fin.'!F623+'Rashodi po aktiv. i izv.fin.'!F977+'Rashodi po aktiv. i izv.fin.'!F942+'Rashodi po aktiv. i izv.fin.'!F1062</f>
        <v>964</v>
      </c>
      <c r="G533" s="67">
        <f>'Rashodi po aktiv. i izv.fin.'!G787+'Rashodi po aktiv. i izv.fin.'!G1014+'Rashodi po aktiv. i izv.fin.'!G1031+'Rashodi po aktiv. i izv.fin.'!G623+'Rashodi po aktiv. i izv.fin.'!G977+'Rashodi po aktiv. i izv.fin.'!G942+'Rashodi po aktiv. i izv.fin.'!G1062</f>
        <v>6000</v>
      </c>
      <c r="H533" s="67">
        <f>'Rashodi po aktiv. i izv.fin.'!H787+'Rashodi po aktiv. i izv.fin.'!H1014+'Rashodi po aktiv. i izv.fin.'!H1031+'Rashodi po aktiv. i izv.fin.'!H623+'Rashodi po aktiv. i izv.fin.'!H977+'Rashodi po aktiv. i izv.fin.'!H942+'Rashodi po aktiv. i izv.fin.'!H1062</f>
        <v>5908.39</v>
      </c>
      <c r="I533" s="145">
        <f t="shared" si="28"/>
        <v>217.8947329601192</v>
      </c>
      <c r="J533" s="145">
        <f t="shared" si="29"/>
        <v>98.473166666666671</v>
      </c>
    </row>
    <row r="534" spans="1:10" ht="14.25" customHeight="1">
      <c r="A534" s="101"/>
      <c r="B534" s="101"/>
      <c r="C534" s="85">
        <v>3241</v>
      </c>
      <c r="D534" s="67" t="s">
        <v>1348</v>
      </c>
      <c r="E534" s="67">
        <f>'Rashodi po aktiv. i izv.fin.'!E788+'Rashodi po aktiv. i izv.fin.'!E625+'Rashodi po aktiv. i izv.fin.'!E1063+'Rashodi po aktiv. i izv.fin.'!E943+'Rashodi po aktiv. i izv.fin.'!E978</f>
        <v>2887.13</v>
      </c>
      <c r="F534" s="67">
        <f>'Rashodi po aktiv. i izv.fin.'!F788+'Rashodi po aktiv. i izv.fin.'!F625+'Rashodi po aktiv. i izv.fin.'!F1063+'Rashodi po aktiv. i izv.fin.'!F943+'Rashodi po aktiv. i izv.fin.'!F978</f>
        <v>4070</v>
      </c>
      <c r="G534" s="67">
        <f>'Rashodi po aktiv. i izv.fin.'!G788+'Rashodi po aktiv. i izv.fin.'!G625+'Rashodi po aktiv. i izv.fin.'!G1063+'Rashodi po aktiv. i izv.fin.'!G943+'Rashodi po aktiv. i izv.fin.'!G978</f>
        <v>4000</v>
      </c>
      <c r="H534" s="67">
        <f>'Rashodi po aktiv. i izv.fin.'!H788+'Rashodi po aktiv. i izv.fin.'!H625+'Rashodi po aktiv. i izv.fin.'!H1063+'Rashodi po aktiv. i izv.fin.'!H943+'Rashodi po aktiv. i izv.fin.'!H978</f>
        <v>489.59</v>
      </c>
      <c r="I534" s="145">
        <f t="shared" si="28"/>
        <v>16.957670766470507</v>
      </c>
      <c r="J534" s="145">
        <f t="shared" si="29"/>
        <v>12.239749999999999</v>
      </c>
    </row>
    <row r="535" spans="1:10" ht="14.25" customHeight="1">
      <c r="A535" s="101"/>
      <c r="B535" s="101"/>
      <c r="C535" s="85">
        <v>3293</v>
      </c>
      <c r="D535" s="67" t="s">
        <v>1297</v>
      </c>
      <c r="E535" s="67">
        <f>'Rashodi po aktiv. i izv.fin.'!E789+'Rashodi po aktiv. i izv.fin.'!E1064+'Rashodi po aktiv. i izv.fin.'!E944+'Rashodi po aktiv. i izv.fin.'!E979</f>
        <v>4220.83</v>
      </c>
      <c r="F535" s="67">
        <f>'Rashodi po aktiv. i izv.fin.'!F789+'Rashodi po aktiv. i izv.fin.'!F1064+'Rashodi po aktiv. i izv.fin.'!F944+'Rashodi po aktiv. i izv.fin.'!F979</f>
        <v>400</v>
      </c>
      <c r="G535" s="67">
        <f>'Rashodi po aktiv. i izv.fin.'!G789+'Rashodi po aktiv. i izv.fin.'!G1064+'Rashodi po aktiv. i izv.fin.'!G944+'Rashodi po aktiv. i izv.fin.'!G979</f>
        <v>650</v>
      </c>
      <c r="H535" s="67">
        <f>'Rashodi po aktiv. i izv.fin.'!H789+'Rashodi po aktiv. i izv.fin.'!H1064+'Rashodi po aktiv. i izv.fin.'!H944+'Rashodi po aktiv. i izv.fin.'!H979</f>
        <v>349.8</v>
      </c>
      <c r="I535" s="145">
        <f t="shared" si="28"/>
        <v>8.2874695261358564</v>
      </c>
      <c r="J535" s="145">
        <f t="shared" si="29"/>
        <v>53.815384615384623</v>
      </c>
    </row>
    <row r="536" spans="1:10" ht="14.25" customHeight="1">
      <c r="A536" s="101"/>
      <c r="B536" s="101"/>
      <c r="C536" s="85">
        <v>3294</v>
      </c>
      <c r="D536" s="67" t="s">
        <v>1283</v>
      </c>
      <c r="E536" s="67">
        <f>'Rashodi po aktiv. i izv.fin.'!E790+'Rashodi po aktiv. i izv.fin.'!E945+'Rashodi po aktiv. i izv.fin.'!E1032</f>
        <v>300</v>
      </c>
      <c r="F536" s="67">
        <f>'Rashodi po aktiv. i izv.fin.'!F790+'Rashodi po aktiv. i izv.fin.'!F945+'Rashodi po aktiv. i izv.fin.'!F1032</f>
        <v>0</v>
      </c>
      <c r="G536" s="67">
        <f>'Rashodi po aktiv. i izv.fin.'!G790+'Rashodi po aktiv. i izv.fin.'!G945+'Rashodi po aktiv. i izv.fin.'!G1032</f>
        <v>0</v>
      </c>
      <c r="H536" s="67">
        <f>'Rashodi po aktiv. i izv.fin.'!H790+'Rashodi po aktiv. i izv.fin.'!H945+'Rashodi po aktiv. i izv.fin.'!H1032</f>
        <v>930</v>
      </c>
      <c r="I536" s="145">
        <f t="shared" si="28"/>
        <v>310</v>
      </c>
      <c r="J536" s="145" t="e">
        <f t="shared" si="29"/>
        <v>#DIV/0!</v>
      </c>
    </row>
    <row r="537" spans="1:10" ht="14.25" customHeight="1">
      <c r="A537" s="101"/>
      <c r="B537" s="101"/>
      <c r="C537" s="85">
        <v>3295</v>
      </c>
      <c r="D537" s="67" t="s">
        <v>1284</v>
      </c>
      <c r="E537" s="67">
        <f>'Rashodi po aktiv. i izv.fin.'!E791+'Rashodi po aktiv. i izv.fin.'!E946</f>
        <v>0</v>
      </c>
      <c r="F537" s="67">
        <f>'Rashodi po aktiv. i izv.fin.'!F791+'Rashodi po aktiv. i izv.fin.'!F946</f>
        <v>0</v>
      </c>
      <c r="G537" s="67">
        <f>'Rashodi po aktiv. i izv.fin.'!G791+'Rashodi po aktiv. i izv.fin.'!G946</f>
        <v>0</v>
      </c>
      <c r="H537" s="67">
        <f>'Rashodi po aktiv. i izv.fin.'!H791+'Rashodi po aktiv. i izv.fin.'!H946</f>
        <v>0</v>
      </c>
      <c r="I537" s="145" t="e">
        <f t="shared" si="28"/>
        <v>#DIV/0!</v>
      </c>
      <c r="J537" s="145" t="e">
        <f t="shared" si="29"/>
        <v>#DIV/0!</v>
      </c>
    </row>
    <row r="538" spans="1:10" ht="14.25" customHeight="1">
      <c r="A538" s="101"/>
      <c r="B538" s="101"/>
      <c r="C538" s="85">
        <v>3299</v>
      </c>
      <c r="D538" s="67" t="s">
        <v>1285</v>
      </c>
      <c r="E538" s="67">
        <f>'Rashodi po aktiv. i izv.fin.'!E792+'Rashodi po aktiv. i izv.fin.'!E947+'Rashodi po aktiv. i izv.fin.'!E624</f>
        <v>0</v>
      </c>
      <c r="F538" s="67">
        <f>'Rashodi po aktiv. i izv.fin.'!F792+'Rashodi po aktiv. i izv.fin.'!F947+'Rashodi po aktiv. i izv.fin.'!F624</f>
        <v>0</v>
      </c>
      <c r="G538" s="67">
        <f>'Rashodi po aktiv. i izv.fin.'!G792+'Rashodi po aktiv. i izv.fin.'!G947+'Rashodi po aktiv. i izv.fin.'!G624</f>
        <v>0</v>
      </c>
      <c r="H538" s="67">
        <f>'Rashodi po aktiv. i izv.fin.'!H792+'Rashodi po aktiv. i izv.fin.'!H947+'Rashodi po aktiv. i izv.fin.'!H624</f>
        <v>0</v>
      </c>
      <c r="I538" s="145" t="e">
        <f t="shared" si="28"/>
        <v>#DIV/0!</v>
      </c>
      <c r="J538" s="145" t="e">
        <f t="shared" si="29"/>
        <v>#DIV/0!</v>
      </c>
    </row>
    <row r="539" spans="1:10" ht="14.25" customHeight="1">
      <c r="A539" s="101"/>
      <c r="B539" s="101">
        <v>34</v>
      </c>
      <c r="C539" s="85"/>
      <c r="D539" s="102" t="s">
        <v>1341</v>
      </c>
      <c r="E539" s="102">
        <f>SUM(E540:E541)</f>
        <v>0</v>
      </c>
      <c r="F539" s="67">
        <f>SUM(F540:F541)</f>
        <v>0</v>
      </c>
      <c r="G539" s="102">
        <f>SUM(G540:G541)</f>
        <v>0</v>
      </c>
      <c r="H539" s="102">
        <f>SUM(H540:H541)</f>
        <v>0</v>
      </c>
      <c r="I539" s="146" t="e">
        <f t="shared" si="28"/>
        <v>#DIV/0!</v>
      </c>
      <c r="J539" s="146" t="e">
        <f t="shared" si="29"/>
        <v>#DIV/0!</v>
      </c>
    </row>
    <row r="540" spans="1:10" ht="14.25" customHeight="1">
      <c r="A540" s="101"/>
      <c r="B540" s="101"/>
      <c r="C540" s="85">
        <v>3431</v>
      </c>
      <c r="D540" s="67" t="s">
        <v>1517</v>
      </c>
      <c r="E540" s="67">
        <f>'Rashodi po aktiv. i izv.fin.'!E627</f>
        <v>0</v>
      </c>
      <c r="F540" s="67">
        <f>'Rashodi po aktiv. i izv.fin.'!F627</f>
        <v>0</v>
      </c>
      <c r="G540" s="67">
        <f>'Rashodi po aktiv. i izv.fin.'!G627</f>
        <v>0</v>
      </c>
      <c r="H540" s="67">
        <f>'Rashodi po aktiv. i izv.fin.'!H627</f>
        <v>0</v>
      </c>
      <c r="I540" s="145" t="e">
        <f t="shared" si="28"/>
        <v>#DIV/0!</v>
      </c>
      <c r="J540" s="145" t="e">
        <f t="shared" si="29"/>
        <v>#DIV/0!</v>
      </c>
    </row>
    <row r="541" spans="1:10" ht="14.25" customHeight="1">
      <c r="A541" s="101"/>
      <c r="B541" s="101"/>
      <c r="C541" s="85">
        <v>3432</v>
      </c>
      <c r="D541" s="141" t="s">
        <v>1298</v>
      </c>
      <c r="E541" s="67">
        <f>'Rashodi po aktiv. i izv.fin.'!E794+'Rashodi po aktiv. i izv.fin.'!E949</f>
        <v>0</v>
      </c>
      <c r="F541" s="67">
        <f>'Rashodi po aktiv. i izv.fin.'!F794+'Rashodi po aktiv. i izv.fin.'!F949</f>
        <v>0</v>
      </c>
      <c r="G541" s="67">
        <f>'Rashodi po aktiv. i izv.fin.'!G794+'Rashodi po aktiv. i izv.fin.'!G949</f>
        <v>0</v>
      </c>
      <c r="H541" s="67">
        <f>'Rashodi po aktiv. i izv.fin.'!H794+'Rashodi po aktiv. i izv.fin.'!H949</f>
        <v>0</v>
      </c>
      <c r="I541" s="145" t="e">
        <f t="shared" si="28"/>
        <v>#DIV/0!</v>
      </c>
      <c r="J541" s="145" t="e">
        <f t="shared" si="29"/>
        <v>#DIV/0!</v>
      </c>
    </row>
    <row r="542" spans="1:10" ht="14.25" customHeight="1">
      <c r="A542" s="101"/>
      <c r="B542" s="101">
        <v>36</v>
      </c>
      <c r="C542" s="85"/>
      <c r="D542" s="102" t="s">
        <v>1631</v>
      </c>
      <c r="E542" s="102">
        <f>SUM(E543:E544)</f>
        <v>0</v>
      </c>
      <c r="F542" s="102">
        <f>SUM(F543:F544)</f>
        <v>0</v>
      </c>
      <c r="G542" s="102">
        <f>SUM(G543:G544)</f>
        <v>0</v>
      </c>
      <c r="H542" s="102">
        <f>SUM(H543:H544)</f>
        <v>0</v>
      </c>
      <c r="I542" s="146" t="e">
        <f t="shared" si="28"/>
        <v>#DIV/0!</v>
      </c>
      <c r="J542" s="146" t="e">
        <f t="shared" si="29"/>
        <v>#DIV/0!</v>
      </c>
    </row>
    <row r="543" spans="1:10" ht="14.25" customHeight="1">
      <c r="A543" s="101"/>
      <c r="B543" s="101"/>
      <c r="C543" s="85">
        <v>3611</v>
      </c>
      <c r="D543" s="141" t="s">
        <v>1551</v>
      </c>
      <c r="E543" s="67">
        <f>'Rashodi po aktiv. i izv.fin.'!E796</f>
        <v>0</v>
      </c>
      <c r="F543" s="67">
        <f>'Rashodi po aktiv. i izv.fin.'!F796</f>
        <v>0</v>
      </c>
      <c r="G543" s="67">
        <f>'Rashodi po aktiv. i izv.fin.'!G796</f>
        <v>0</v>
      </c>
      <c r="H543" s="67">
        <f>'Rashodi po aktiv. i izv.fin.'!H796</f>
        <v>0</v>
      </c>
      <c r="I543" s="145" t="e">
        <f t="shared" si="28"/>
        <v>#DIV/0!</v>
      </c>
      <c r="J543" s="145" t="e">
        <f t="shared" si="29"/>
        <v>#DIV/0!</v>
      </c>
    </row>
    <row r="544" spans="1:10" ht="14.25" customHeight="1">
      <c r="A544" s="101"/>
      <c r="B544" s="101"/>
      <c r="C544" s="85">
        <v>3691</v>
      </c>
      <c r="D544" s="141" t="s">
        <v>1561</v>
      </c>
      <c r="E544" s="67">
        <f>'Rashodi po aktiv. i izv.fin.'!E797</f>
        <v>0</v>
      </c>
      <c r="F544" s="67">
        <f>'Rashodi po aktiv. i izv.fin.'!F797</f>
        <v>0</v>
      </c>
      <c r="G544" s="67">
        <f>'Rashodi po aktiv. i izv.fin.'!G797</f>
        <v>0</v>
      </c>
      <c r="H544" s="67">
        <f>'Rashodi po aktiv. i izv.fin.'!H797</f>
        <v>0</v>
      </c>
      <c r="I544" s="145" t="e">
        <f t="shared" si="28"/>
        <v>#DIV/0!</v>
      </c>
      <c r="J544" s="145" t="e">
        <f t="shared" si="29"/>
        <v>#DIV/0!</v>
      </c>
    </row>
    <row r="545" spans="1:10" ht="14.25" customHeight="1">
      <c r="A545" s="101"/>
      <c r="B545" s="101">
        <v>37</v>
      </c>
      <c r="C545" s="85"/>
      <c r="D545" s="102" t="s">
        <v>1351</v>
      </c>
      <c r="E545" s="102">
        <f>E546</f>
        <v>0</v>
      </c>
      <c r="F545" s="102">
        <f>F546</f>
        <v>0</v>
      </c>
      <c r="G545" s="102">
        <f>G546</f>
        <v>0</v>
      </c>
      <c r="H545" s="102">
        <f>H546</f>
        <v>0</v>
      </c>
      <c r="I545" s="146" t="e">
        <f t="shared" ref="I545:I592" si="30">H545/E545*100</f>
        <v>#DIV/0!</v>
      </c>
      <c r="J545" s="146" t="e">
        <f t="shared" si="29"/>
        <v>#DIV/0!</v>
      </c>
    </row>
    <row r="546" spans="1:10" ht="14.25" customHeight="1">
      <c r="A546" s="101"/>
      <c r="B546" s="101"/>
      <c r="C546" s="85">
        <v>3721</v>
      </c>
      <c r="D546" s="67" t="s">
        <v>1387</v>
      </c>
      <c r="E546" s="67">
        <f>'Rashodi po aktiv. i izv.fin.'!E799</f>
        <v>0</v>
      </c>
      <c r="F546" s="67">
        <f>'Rashodi po aktiv. i izv.fin.'!F799</f>
        <v>0</v>
      </c>
      <c r="G546" s="67">
        <f>'Rashodi po aktiv. i izv.fin.'!G799</f>
        <v>0</v>
      </c>
      <c r="H546" s="67">
        <f>'Rashodi po aktiv. i izv.fin.'!H799</f>
        <v>0</v>
      </c>
      <c r="I546" s="145" t="e">
        <f t="shared" si="30"/>
        <v>#DIV/0!</v>
      </c>
      <c r="J546" s="145" t="e">
        <f t="shared" si="29"/>
        <v>#DIV/0!</v>
      </c>
    </row>
    <row r="547" spans="1:10" ht="14.25" customHeight="1">
      <c r="A547" s="101"/>
      <c r="B547" s="101">
        <v>38</v>
      </c>
      <c r="C547" s="85"/>
      <c r="D547" s="102" t="s">
        <v>1350</v>
      </c>
      <c r="E547" s="102">
        <f>E548</f>
        <v>0</v>
      </c>
      <c r="F547" s="102">
        <f>F548</f>
        <v>0</v>
      </c>
      <c r="G547" s="102">
        <f>G548</f>
        <v>0</v>
      </c>
      <c r="H547" s="102">
        <f>H548</f>
        <v>0</v>
      </c>
      <c r="I547" s="146" t="e">
        <f t="shared" si="30"/>
        <v>#DIV/0!</v>
      </c>
      <c r="J547" s="146" t="e">
        <f t="shared" si="29"/>
        <v>#DIV/0!</v>
      </c>
    </row>
    <row r="548" spans="1:10" ht="14.25" customHeight="1">
      <c r="A548" s="101"/>
      <c r="B548" s="101"/>
      <c r="C548" s="85">
        <v>3811</v>
      </c>
      <c r="D548" s="67" t="s">
        <v>1307</v>
      </c>
      <c r="E548" s="67">
        <f>'Rashodi po aktiv. i izv.fin.'!E801</f>
        <v>0</v>
      </c>
      <c r="F548" s="67">
        <f>'Rashodi po aktiv. i izv.fin.'!F801</f>
        <v>0</v>
      </c>
      <c r="G548" s="67">
        <f>'Rashodi po aktiv. i izv.fin.'!G801</f>
        <v>0</v>
      </c>
      <c r="H548" s="67">
        <f>'Rashodi po aktiv. i izv.fin.'!H801</f>
        <v>0</v>
      </c>
      <c r="I548" s="145" t="e">
        <f t="shared" si="30"/>
        <v>#DIV/0!</v>
      </c>
      <c r="J548" s="145" t="e">
        <f t="shared" si="29"/>
        <v>#DIV/0!</v>
      </c>
    </row>
    <row r="549" spans="1:10" ht="14.25" customHeight="1">
      <c r="A549" s="101">
        <v>4</v>
      </c>
      <c r="B549" s="101"/>
      <c r="C549" s="85"/>
      <c r="D549" s="67" t="s">
        <v>1343</v>
      </c>
      <c r="E549" s="102">
        <f>E550+E552</f>
        <v>2401.3000000000002</v>
      </c>
      <c r="F549" s="102">
        <f>F550+F552</f>
        <v>0</v>
      </c>
      <c r="G549" s="102">
        <f>G550+G552</f>
        <v>9000</v>
      </c>
      <c r="H549" s="102">
        <f>H550+H552</f>
        <v>10048.59</v>
      </c>
      <c r="I549" s="146">
        <f t="shared" si="30"/>
        <v>418.46458168492069</v>
      </c>
      <c r="J549" s="146">
        <f t="shared" si="29"/>
        <v>111.65100000000001</v>
      </c>
    </row>
    <row r="550" spans="1:10" ht="14.25" customHeight="1">
      <c r="A550" s="101"/>
      <c r="B550" s="101">
        <v>41</v>
      </c>
      <c r="C550" s="85"/>
      <c r="D550" s="102" t="s">
        <v>1344</v>
      </c>
      <c r="E550" s="102">
        <f>E551</f>
        <v>0</v>
      </c>
      <c r="F550" s="102">
        <f>F551</f>
        <v>0</v>
      </c>
      <c r="G550" s="102">
        <f>G551</f>
        <v>0</v>
      </c>
      <c r="H550" s="102">
        <f>H551</f>
        <v>0</v>
      </c>
      <c r="I550" s="146" t="e">
        <f t="shared" si="30"/>
        <v>#DIV/0!</v>
      </c>
      <c r="J550" s="146" t="e">
        <f t="shared" si="29"/>
        <v>#DIV/0!</v>
      </c>
    </row>
    <row r="551" spans="1:10" ht="14.25" customHeight="1">
      <c r="A551" s="101"/>
      <c r="B551" s="101"/>
      <c r="C551" s="85">
        <v>4123</v>
      </c>
      <c r="D551" s="67" t="s">
        <v>1308</v>
      </c>
      <c r="E551" s="67">
        <f>'Rashodi po aktiv. i izv.fin.'!E804</f>
        <v>0</v>
      </c>
      <c r="F551" s="67">
        <f>'Rashodi po aktiv. i izv.fin.'!F804</f>
        <v>0</v>
      </c>
      <c r="G551" s="67">
        <f>'Rashodi po aktiv. i izv.fin.'!G804</f>
        <v>0</v>
      </c>
      <c r="H551" s="67">
        <f>'Rashodi po aktiv. i izv.fin.'!H804</f>
        <v>0</v>
      </c>
      <c r="I551" s="145" t="e">
        <f t="shared" si="30"/>
        <v>#DIV/0!</v>
      </c>
      <c r="J551" s="145" t="e">
        <f t="shared" si="29"/>
        <v>#DIV/0!</v>
      </c>
    </row>
    <row r="552" spans="1:10" ht="14.25" customHeight="1">
      <c r="A552" s="101"/>
      <c r="B552" s="101">
        <v>42</v>
      </c>
      <c r="C552" s="85"/>
      <c r="D552" s="102" t="s">
        <v>1344</v>
      </c>
      <c r="E552" s="102">
        <f>SUM(E553:E558)</f>
        <v>2401.3000000000002</v>
      </c>
      <c r="F552" s="102">
        <f>SUM(F553:F558)</f>
        <v>0</v>
      </c>
      <c r="G552" s="102">
        <f>SUM(G553:G558)</f>
        <v>9000</v>
      </c>
      <c r="H552" s="102">
        <f>SUM(H553:H558)</f>
        <v>10048.59</v>
      </c>
      <c r="I552" s="146">
        <f t="shared" si="30"/>
        <v>418.46458168492069</v>
      </c>
      <c r="J552" s="146">
        <f t="shared" si="29"/>
        <v>111.65100000000001</v>
      </c>
    </row>
    <row r="553" spans="1:10" ht="14.25" customHeight="1">
      <c r="A553" s="101"/>
      <c r="B553" s="101"/>
      <c r="C553" s="85">
        <v>4221</v>
      </c>
      <c r="D553" s="67" t="s">
        <v>1287</v>
      </c>
      <c r="E553" s="67">
        <f>'Rashodi po aktiv. i izv.fin.'!E806+'Rashodi po aktiv. i izv.fin.'!E952+'Rashodi po aktiv. i izv.fin.'!E982+'Rashodi po aktiv. i izv.fin.'!E1017</f>
        <v>0</v>
      </c>
      <c r="F553" s="67">
        <f>'Rashodi po aktiv. i izv.fin.'!F806+'Rashodi po aktiv. i izv.fin.'!F952+'Rashodi po aktiv. i izv.fin.'!F982+'Rashodi po aktiv. i izv.fin.'!F1017</f>
        <v>0</v>
      </c>
      <c r="G553" s="67">
        <f>'Rashodi po aktiv. i izv.fin.'!G806+'Rashodi po aktiv. i izv.fin.'!G952+'Rashodi po aktiv. i izv.fin.'!G982+'Rashodi po aktiv. i izv.fin.'!G1017</f>
        <v>6500</v>
      </c>
      <c r="H553" s="67">
        <f>'Rashodi po aktiv. i izv.fin.'!H806+'Rashodi po aktiv. i izv.fin.'!H952+'Rashodi po aktiv. i izv.fin.'!H982+'Rashodi po aktiv. i izv.fin.'!H1017</f>
        <v>7140</v>
      </c>
      <c r="I553" s="145" t="e">
        <f t="shared" si="30"/>
        <v>#DIV/0!</v>
      </c>
      <c r="J553" s="145">
        <f t="shared" si="29"/>
        <v>109.84615384615384</v>
      </c>
    </row>
    <row r="554" spans="1:10" ht="14.25" customHeight="1">
      <c r="A554" s="101"/>
      <c r="B554" s="101"/>
      <c r="C554" s="85">
        <v>4222</v>
      </c>
      <c r="D554" s="67" t="s">
        <v>1302</v>
      </c>
      <c r="E554" s="67">
        <f>'Rashodi po aktiv. i izv.fin.'!E807</f>
        <v>0</v>
      </c>
      <c r="F554" s="67">
        <f>'Rashodi po aktiv. i izv.fin.'!F807</f>
        <v>0</v>
      </c>
      <c r="G554" s="67">
        <f>'Rashodi po aktiv. i izv.fin.'!G807</f>
        <v>0</v>
      </c>
      <c r="H554" s="67">
        <f>'Rashodi po aktiv. i izv.fin.'!H807</f>
        <v>0</v>
      </c>
      <c r="I554" s="145" t="e">
        <f t="shared" si="30"/>
        <v>#DIV/0!</v>
      </c>
      <c r="J554" s="145" t="e">
        <f t="shared" si="29"/>
        <v>#DIV/0!</v>
      </c>
    </row>
    <row r="555" spans="1:10" ht="14.25" customHeight="1">
      <c r="A555" s="101"/>
      <c r="B555" s="101"/>
      <c r="C555" s="85">
        <v>4224</v>
      </c>
      <c r="D555" s="67" t="s">
        <v>1310</v>
      </c>
      <c r="E555" s="67">
        <f>'Rashodi po aktiv. i izv.fin.'!E808+'Rashodi po aktiv. i izv.fin.'!E983+'Rashodi po aktiv. i izv.fin.'!E953</f>
        <v>2401.3000000000002</v>
      </c>
      <c r="F555" s="67">
        <f>'Rashodi po aktiv. i izv.fin.'!F808+'Rashodi po aktiv. i izv.fin.'!F983+'Rashodi po aktiv. i izv.fin.'!F953</f>
        <v>0</v>
      </c>
      <c r="G555" s="67">
        <f>'Rashodi po aktiv. i izv.fin.'!G808+'Rashodi po aktiv. i izv.fin.'!G983+'Rashodi po aktiv. i izv.fin.'!G953</f>
        <v>0</v>
      </c>
      <c r="H555" s="67">
        <f>'Rashodi po aktiv. i izv.fin.'!H808+'Rashodi po aktiv. i izv.fin.'!H983+'Rashodi po aktiv. i izv.fin.'!H953</f>
        <v>498.21</v>
      </c>
      <c r="I555" s="145">
        <f t="shared" si="30"/>
        <v>20.747511764460917</v>
      </c>
      <c r="J555" s="145" t="e">
        <f t="shared" si="29"/>
        <v>#DIV/0!</v>
      </c>
    </row>
    <row r="556" spans="1:10" ht="14.25" customHeight="1">
      <c r="A556" s="101"/>
      <c r="B556" s="101"/>
      <c r="C556" s="85">
        <v>4225</v>
      </c>
      <c r="D556" s="67" t="s">
        <v>1311</v>
      </c>
      <c r="E556" s="67">
        <f>'Rashodi po aktiv. i izv.fin.'!E954</f>
        <v>0</v>
      </c>
      <c r="F556" s="67">
        <f>'Rashodi po aktiv. i izv.fin.'!F954</f>
        <v>0</v>
      </c>
      <c r="G556" s="67">
        <f>'Rashodi po aktiv. i izv.fin.'!G954</f>
        <v>2500</v>
      </c>
      <c r="H556" s="67">
        <f>'Rashodi po aktiv. i izv.fin.'!H954</f>
        <v>2410.38</v>
      </c>
      <c r="I556" s="145" t="e">
        <f t="shared" si="30"/>
        <v>#DIV/0!</v>
      </c>
      <c r="J556" s="145">
        <f t="shared" si="29"/>
        <v>96.415199999999999</v>
      </c>
    </row>
    <row r="557" spans="1:10" ht="14.25" customHeight="1">
      <c r="A557" s="101"/>
      <c r="B557" s="101"/>
      <c r="C557" s="85">
        <v>4227</v>
      </c>
      <c r="D557" s="67" t="s">
        <v>1288</v>
      </c>
      <c r="E557" s="67">
        <f>'Rashodi po aktiv. i izv.fin.'!E809+'Rashodi po aktiv. i izv.fin.'!E984+'Rashodi po aktiv. i izv.fin.'!E955</f>
        <v>0</v>
      </c>
      <c r="F557" s="67">
        <f>'Rashodi po aktiv. i izv.fin.'!F809+'Rashodi po aktiv. i izv.fin.'!F984+'Rashodi po aktiv. i izv.fin.'!F955</f>
        <v>0</v>
      </c>
      <c r="G557" s="67">
        <f>'Rashodi po aktiv. i izv.fin.'!G809+'Rashodi po aktiv. i izv.fin.'!G984+'Rashodi po aktiv. i izv.fin.'!G955</f>
        <v>0</v>
      </c>
      <c r="H557" s="67">
        <f>'Rashodi po aktiv. i izv.fin.'!H809+'Rashodi po aktiv. i izv.fin.'!H984+'Rashodi po aktiv. i izv.fin.'!H955</f>
        <v>0</v>
      </c>
      <c r="I557" s="145" t="e">
        <f t="shared" si="30"/>
        <v>#DIV/0!</v>
      </c>
      <c r="J557" s="145" t="e">
        <f t="shared" si="29"/>
        <v>#DIV/0!</v>
      </c>
    </row>
    <row r="558" spans="1:10" ht="14.25" customHeight="1">
      <c r="A558" s="101"/>
      <c r="B558" s="101"/>
      <c r="C558" s="85">
        <v>4241</v>
      </c>
      <c r="D558" s="67" t="s">
        <v>1303</v>
      </c>
      <c r="E558" s="67">
        <f>'Rashodi po aktiv. i izv.fin.'!E810+'Rashodi po aktiv. i izv.fin.'!E956</f>
        <v>0</v>
      </c>
      <c r="F558" s="67">
        <f>'Rashodi po aktiv. i izv.fin.'!F810+'Rashodi po aktiv. i izv.fin.'!F956</f>
        <v>0</v>
      </c>
      <c r="G558" s="67">
        <f>'Rashodi po aktiv. i izv.fin.'!G810+'Rashodi po aktiv. i izv.fin.'!G956</f>
        <v>0</v>
      </c>
      <c r="H558" s="67">
        <f>'Rashodi po aktiv. i izv.fin.'!H810+'Rashodi po aktiv. i izv.fin.'!H956</f>
        <v>0</v>
      </c>
      <c r="I558" s="145" t="e">
        <f t="shared" si="30"/>
        <v>#DIV/0!</v>
      </c>
      <c r="J558" s="145" t="e">
        <f t="shared" si="29"/>
        <v>#DIV/0!</v>
      </c>
    </row>
    <row r="559" spans="1:10" s="84" customFormat="1" ht="15" customHeight="1">
      <c r="A559" s="258" t="s">
        <v>1702</v>
      </c>
      <c r="B559" s="265"/>
      <c r="C559" s="265"/>
      <c r="D559" s="266"/>
      <c r="E559" s="71">
        <f>E560+E603</f>
        <v>0</v>
      </c>
      <c r="F559" s="71">
        <f>F560</f>
        <v>0</v>
      </c>
      <c r="G559" s="71">
        <f>G560+G603</f>
        <v>0</v>
      </c>
      <c r="H559" s="71">
        <f>H560+H603</f>
        <v>36214.75</v>
      </c>
      <c r="I559" s="137" t="e">
        <f t="shared" si="30"/>
        <v>#DIV/0!</v>
      </c>
      <c r="J559" s="137" t="e">
        <f t="shared" si="29"/>
        <v>#DIV/0!</v>
      </c>
    </row>
    <row r="560" spans="1:10" s="84" customFormat="1" ht="15" customHeight="1">
      <c r="A560" s="101">
        <v>3</v>
      </c>
      <c r="B560" s="85"/>
      <c r="C560" s="41"/>
      <c r="D560" s="41" t="s">
        <v>1356</v>
      </c>
      <c r="E560" s="64">
        <f>E561</f>
        <v>0</v>
      </c>
      <c r="F560" s="64">
        <f>F561</f>
        <v>0</v>
      </c>
      <c r="G560" s="64">
        <f>G561</f>
        <v>0</v>
      </c>
      <c r="H560" s="64">
        <f>H561</f>
        <v>36214.75</v>
      </c>
      <c r="I560" s="138" t="e">
        <f t="shared" si="30"/>
        <v>#DIV/0!</v>
      </c>
      <c r="J560" s="138" t="e">
        <f t="shared" si="29"/>
        <v>#DIV/0!</v>
      </c>
    </row>
    <row r="561" spans="1:10" s="84" customFormat="1" ht="15" customHeight="1">
      <c r="A561" s="85"/>
      <c r="B561" s="101">
        <v>31</v>
      </c>
      <c r="C561" s="41"/>
      <c r="D561" s="41" t="s">
        <v>1318</v>
      </c>
      <c r="E561" s="64">
        <f>SUM(E562:E563)</f>
        <v>0</v>
      </c>
      <c r="F561" s="64">
        <f>SUM(F562:F563)</f>
        <v>0</v>
      </c>
      <c r="G561" s="64">
        <f>SUM(G562:G563)</f>
        <v>0</v>
      </c>
      <c r="H561" s="64">
        <f>SUM(H562:H563)</f>
        <v>36214.75</v>
      </c>
      <c r="I561" s="138" t="e">
        <f t="shared" si="30"/>
        <v>#DIV/0!</v>
      </c>
      <c r="J561" s="138" t="e">
        <f t="shared" si="29"/>
        <v>#DIV/0!</v>
      </c>
    </row>
    <row r="562" spans="1:10" s="84" customFormat="1" ht="15" customHeight="1">
      <c r="A562" s="85"/>
      <c r="B562" s="85"/>
      <c r="C562" s="85">
        <v>3111</v>
      </c>
      <c r="D562" s="67" t="s">
        <v>1395</v>
      </c>
      <c r="E562" s="67">
        <f>'Rashodi po aktiv. i izv.fin.'!E814</f>
        <v>0</v>
      </c>
      <c r="F562" s="67">
        <f>'Rashodi po aktiv. i izv.fin.'!F814</f>
        <v>0</v>
      </c>
      <c r="G562" s="67">
        <f>'Rashodi po aktiv. i izv.fin.'!G814</f>
        <v>0</v>
      </c>
      <c r="H562" s="67">
        <f>'Rashodi po aktiv. i izv.fin.'!H814</f>
        <v>36091.440000000002</v>
      </c>
      <c r="I562" s="139" t="e">
        <f t="shared" si="30"/>
        <v>#DIV/0!</v>
      </c>
      <c r="J562" s="139" t="e">
        <f t="shared" si="29"/>
        <v>#DIV/0!</v>
      </c>
    </row>
    <row r="563" spans="1:10" s="84" customFormat="1" ht="15" customHeight="1">
      <c r="A563" s="85"/>
      <c r="B563" s="85"/>
      <c r="C563" s="85">
        <v>3132</v>
      </c>
      <c r="D563" s="67" t="s">
        <v>1354</v>
      </c>
      <c r="E563" s="67">
        <f>'Rashodi po aktiv. i izv.fin.'!E815</f>
        <v>0</v>
      </c>
      <c r="F563" s="67">
        <f>'Rashodi po aktiv. i izv.fin.'!F815</f>
        <v>0</v>
      </c>
      <c r="G563" s="67">
        <f>'Rashodi po aktiv. i izv.fin.'!G815</f>
        <v>0</v>
      </c>
      <c r="H563" s="67">
        <f>'Rashodi po aktiv. i izv.fin.'!H815</f>
        <v>123.31</v>
      </c>
      <c r="I563" s="139" t="e">
        <f t="shared" si="30"/>
        <v>#DIV/0!</v>
      </c>
      <c r="J563" s="139" t="e">
        <f t="shared" si="29"/>
        <v>#DIV/0!</v>
      </c>
    </row>
    <row r="564" spans="1:10" ht="15" customHeight="1">
      <c r="A564" s="258" t="s">
        <v>522</v>
      </c>
      <c r="B564" s="261"/>
      <c r="C564" s="261"/>
      <c r="D564" s="262"/>
      <c r="E564" s="135">
        <f>E565+E583</f>
        <v>6019.55</v>
      </c>
      <c r="F564" s="135">
        <f>F565+F583</f>
        <v>23500</v>
      </c>
      <c r="G564" s="135">
        <f>G565+G583</f>
        <v>0</v>
      </c>
      <c r="H564" s="135">
        <f>H565+H583</f>
        <v>97434.63</v>
      </c>
      <c r="I564" s="136">
        <f t="shared" si="30"/>
        <v>1618.6364429234743</v>
      </c>
      <c r="J564" s="136" t="e">
        <f t="shared" si="29"/>
        <v>#DIV/0!</v>
      </c>
    </row>
    <row r="565" spans="1:10" ht="15" customHeight="1">
      <c r="A565" s="101">
        <v>3</v>
      </c>
      <c r="B565" s="101"/>
      <c r="C565" s="85"/>
      <c r="D565" s="102" t="s">
        <v>1356</v>
      </c>
      <c r="E565" s="102">
        <f>E566+E568+E580</f>
        <v>6019.55</v>
      </c>
      <c r="F565" s="102">
        <f t="shared" ref="F565:H565" si="31">F566+F568+F580</f>
        <v>3500</v>
      </c>
      <c r="G565" s="102">
        <f t="shared" si="31"/>
        <v>0</v>
      </c>
      <c r="H565" s="102">
        <f t="shared" si="31"/>
        <v>69020</v>
      </c>
      <c r="I565" s="146">
        <f t="shared" si="30"/>
        <v>1146.5973370102415</v>
      </c>
      <c r="J565" s="146" t="e">
        <f t="shared" si="29"/>
        <v>#DIV/0!</v>
      </c>
    </row>
    <row r="566" spans="1:10" ht="15" customHeight="1">
      <c r="A566" s="101"/>
      <c r="B566" s="101">
        <v>31</v>
      </c>
      <c r="C566" s="85"/>
      <c r="D566" s="102" t="s">
        <v>1318</v>
      </c>
      <c r="E566" s="102">
        <f>E567</f>
        <v>0</v>
      </c>
      <c r="F566" s="102">
        <f t="shared" ref="F566:H566" si="32">F567</f>
        <v>0</v>
      </c>
      <c r="G566" s="102">
        <f t="shared" si="32"/>
        <v>0</v>
      </c>
      <c r="H566" s="102">
        <f t="shared" si="32"/>
        <v>60000</v>
      </c>
      <c r="I566" s="146"/>
      <c r="J566" s="146" t="e">
        <f t="shared" si="29"/>
        <v>#DIV/0!</v>
      </c>
    </row>
    <row r="567" spans="1:10" ht="15" customHeight="1">
      <c r="A567" s="85"/>
      <c r="B567" s="85"/>
      <c r="C567" s="85">
        <v>3121</v>
      </c>
      <c r="D567" s="67" t="s">
        <v>1293</v>
      </c>
      <c r="E567" s="67">
        <f>'Rashodi po aktiv. i izv.fin.'!E819</f>
        <v>0</v>
      </c>
      <c r="F567" s="67">
        <f>'Rashodi po aktiv. i izv.fin.'!F819</f>
        <v>0</v>
      </c>
      <c r="G567" s="67">
        <f>'Rashodi po aktiv. i izv.fin.'!G819</f>
        <v>0</v>
      </c>
      <c r="H567" s="67">
        <f>'Rashodi po aktiv. i izv.fin.'!H819</f>
        <v>60000</v>
      </c>
      <c r="I567" s="145"/>
      <c r="J567" s="145" t="e">
        <f t="shared" si="29"/>
        <v>#DIV/0!</v>
      </c>
    </row>
    <row r="568" spans="1:10" ht="15" customHeight="1">
      <c r="A568" s="101"/>
      <c r="B568" s="101">
        <v>32</v>
      </c>
      <c r="C568" s="85"/>
      <c r="D568" s="102" t="s">
        <v>1321</v>
      </c>
      <c r="E568" s="102">
        <f>SUM(E569:E579)</f>
        <v>6019.55</v>
      </c>
      <c r="F568" s="102">
        <f>SUM(F569:F579)</f>
        <v>3500</v>
      </c>
      <c r="G568" s="102">
        <f>SUM(G569:G579)</f>
        <v>0</v>
      </c>
      <c r="H568" s="102">
        <f>SUM(H569:H579)</f>
        <v>9020</v>
      </c>
      <c r="I568" s="146">
        <f t="shared" si="30"/>
        <v>149.84508808797997</v>
      </c>
      <c r="J568" s="146" t="e">
        <f t="shared" si="29"/>
        <v>#DIV/0!</v>
      </c>
    </row>
    <row r="569" spans="1:10" ht="18" customHeight="1">
      <c r="A569" s="101"/>
      <c r="B569" s="101"/>
      <c r="C569" s="85">
        <v>3211</v>
      </c>
      <c r="D569" s="67" t="s">
        <v>1264</v>
      </c>
      <c r="E569" s="67">
        <f>'Rashodi po aktiv. i izv.fin.'!E821+'Rashodi po aktiv. i izv.fin.'!E631</f>
        <v>673.61</v>
      </c>
      <c r="F569" s="67">
        <f>'Rashodi po aktiv. i izv.fin.'!F821+'Rashodi po aktiv. i izv.fin.'!F631</f>
        <v>0</v>
      </c>
      <c r="G569" s="67">
        <f>'Rashodi po aktiv. i izv.fin.'!G821+'Rashodi po aktiv. i izv.fin.'!G631</f>
        <v>0</v>
      </c>
      <c r="H569" s="67">
        <f>'Rashodi po aktiv. i izv.fin.'!H821+'Rashodi po aktiv. i izv.fin.'!H631</f>
        <v>0</v>
      </c>
      <c r="I569" s="145">
        <f t="shared" si="30"/>
        <v>0</v>
      </c>
      <c r="J569" s="145" t="e">
        <f t="shared" si="29"/>
        <v>#DIV/0!</v>
      </c>
    </row>
    <row r="570" spans="1:10" ht="18" customHeight="1">
      <c r="A570" s="101"/>
      <c r="B570" s="101"/>
      <c r="C570" s="85">
        <v>3224</v>
      </c>
      <c r="D570" s="67" t="s">
        <v>1501</v>
      </c>
      <c r="E570" s="67">
        <f>'Rashodi po aktiv. i izv.fin.'!E822+'Rashodi po aktiv. i izv.fin.'!E632</f>
        <v>0</v>
      </c>
      <c r="F570" s="67">
        <f>'Rashodi po aktiv. i izv.fin.'!F822+'Rashodi po aktiv. i izv.fin.'!F632</f>
        <v>0</v>
      </c>
      <c r="G570" s="67">
        <f>'Rashodi po aktiv. i izv.fin.'!G822+'Rashodi po aktiv. i izv.fin.'!G632</f>
        <v>0</v>
      </c>
      <c r="H570" s="67">
        <f>'Rashodi po aktiv. i izv.fin.'!H822+'Rashodi po aktiv. i izv.fin.'!H632</f>
        <v>9020</v>
      </c>
      <c r="I570" s="145" t="e">
        <f t="shared" si="30"/>
        <v>#DIV/0!</v>
      </c>
      <c r="J570" s="145" t="e">
        <f t="shared" si="29"/>
        <v>#DIV/0!</v>
      </c>
    </row>
    <row r="571" spans="1:10" ht="18" customHeight="1">
      <c r="A571" s="101"/>
      <c r="B571" s="101"/>
      <c r="C571" s="85">
        <v>3231</v>
      </c>
      <c r="D571" s="67" t="s">
        <v>1272</v>
      </c>
      <c r="E571" s="67">
        <f>'Rashodi po aktiv. i izv.fin.'!E823</f>
        <v>0</v>
      </c>
      <c r="F571" s="67">
        <f>'Rashodi po aktiv. i izv.fin.'!F823</f>
        <v>0</v>
      </c>
      <c r="G571" s="67">
        <f>'Rashodi po aktiv. i izv.fin.'!G823</f>
        <v>0</v>
      </c>
      <c r="H571" s="67">
        <f>'Rashodi po aktiv. i izv.fin.'!H823</f>
        <v>0</v>
      </c>
      <c r="I571" s="145" t="e">
        <f t="shared" si="30"/>
        <v>#DIV/0!</v>
      </c>
      <c r="J571" s="145" t="e">
        <f t="shared" si="29"/>
        <v>#DIV/0!</v>
      </c>
    </row>
    <row r="572" spans="1:10" ht="18" customHeight="1">
      <c r="A572" s="101"/>
      <c r="B572" s="101"/>
      <c r="C572" s="85">
        <v>3235</v>
      </c>
      <c r="D572" s="67" t="s">
        <v>1276</v>
      </c>
      <c r="E572" s="67">
        <f>'Rashodi po aktiv. i izv.fin.'!E824</f>
        <v>0</v>
      </c>
      <c r="F572" s="67">
        <f>'Rashodi po aktiv. i izv.fin.'!F824</f>
        <v>0</v>
      </c>
      <c r="G572" s="67">
        <f>'Rashodi po aktiv. i izv.fin.'!G824</f>
        <v>0</v>
      </c>
      <c r="H572" s="67">
        <f>'Rashodi po aktiv. i izv.fin.'!H824</f>
        <v>0</v>
      </c>
      <c r="I572" s="145" t="e">
        <f t="shared" si="30"/>
        <v>#DIV/0!</v>
      </c>
      <c r="J572" s="145" t="e">
        <f t="shared" si="29"/>
        <v>#DIV/0!</v>
      </c>
    </row>
    <row r="573" spans="1:10" ht="15" customHeight="1">
      <c r="A573" s="101"/>
      <c r="B573" s="101"/>
      <c r="C573" s="85">
        <v>3237</v>
      </c>
      <c r="D573" s="67" t="s">
        <v>1278</v>
      </c>
      <c r="E573" s="67">
        <f>'Rashodi po aktiv. i izv.fin.'!E825</f>
        <v>0</v>
      </c>
      <c r="F573" s="67">
        <f>'Rashodi po aktiv. i izv.fin.'!F825</f>
        <v>0</v>
      </c>
      <c r="G573" s="67">
        <f>'Rashodi po aktiv. i izv.fin.'!G825</f>
        <v>0</v>
      </c>
      <c r="H573" s="67">
        <f>'Rashodi po aktiv. i izv.fin.'!H825</f>
        <v>0</v>
      </c>
      <c r="I573" s="145" t="e">
        <f t="shared" si="30"/>
        <v>#DIV/0!</v>
      </c>
      <c r="J573" s="145" t="e">
        <f t="shared" si="29"/>
        <v>#DIV/0!</v>
      </c>
    </row>
    <row r="574" spans="1:10" ht="15" customHeight="1">
      <c r="A574" s="101"/>
      <c r="B574" s="101"/>
      <c r="C574" s="85">
        <v>3235</v>
      </c>
      <c r="D574" s="67" t="s">
        <v>1276</v>
      </c>
      <c r="E574" s="67">
        <f>'Rashodi po aktiv. i izv.fin.'!E633</f>
        <v>2310.84</v>
      </c>
      <c r="F574" s="67">
        <f>'Rashodi po aktiv. i izv.fin.'!F633</f>
        <v>1000</v>
      </c>
      <c r="G574" s="67">
        <f>'Rashodi po aktiv. i izv.fin.'!G633</f>
        <v>0</v>
      </c>
      <c r="H574" s="67">
        <f>'Rashodi po aktiv. i izv.fin.'!H633</f>
        <v>0</v>
      </c>
      <c r="I574" s="145">
        <f t="shared" si="30"/>
        <v>0</v>
      </c>
      <c r="J574" s="145" t="e">
        <f t="shared" si="29"/>
        <v>#DIV/0!</v>
      </c>
    </row>
    <row r="575" spans="1:10" ht="15" customHeight="1">
      <c r="A575" s="101"/>
      <c r="B575" s="101"/>
      <c r="C575" s="85">
        <v>3239</v>
      </c>
      <c r="D575" s="67" t="s">
        <v>1280</v>
      </c>
      <c r="E575" s="67">
        <f>'Rashodi po aktiv. i izv.fin.'!E826+'Rashodi po aktiv. i izv.fin.'!E960+'Rashodi po aktiv. i izv.fin.'!E634</f>
        <v>165.9</v>
      </c>
      <c r="F575" s="67">
        <f>'Rashodi po aktiv. i izv.fin.'!F826+'Rashodi po aktiv. i izv.fin.'!F960+'Rashodi po aktiv. i izv.fin.'!F634</f>
        <v>200</v>
      </c>
      <c r="G575" s="67">
        <f>'Rashodi po aktiv. i izv.fin.'!G826+'Rashodi po aktiv. i izv.fin.'!G960+'Rashodi po aktiv. i izv.fin.'!G634</f>
        <v>0</v>
      </c>
      <c r="H575" s="67">
        <f>'Rashodi po aktiv. i izv.fin.'!H826+'Rashodi po aktiv. i izv.fin.'!H960+'Rashodi po aktiv. i izv.fin.'!H634</f>
        <v>0</v>
      </c>
      <c r="I575" s="145">
        <f t="shared" si="30"/>
        <v>0</v>
      </c>
      <c r="J575" s="145" t="e">
        <f t="shared" si="29"/>
        <v>#DIV/0!</v>
      </c>
    </row>
    <row r="576" spans="1:10" ht="15" customHeight="1">
      <c r="A576" s="101"/>
      <c r="B576" s="101"/>
      <c r="C576" s="85">
        <v>3241</v>
      </c>
      <c r="D576" s="67" t="s">
        <v>1348</v>
      </c>
      <c r="E576" s="67">
        <f>'Rashodi po aktiv. i izv.fin.'!E635</f>
        <v>315</v>
      </c>
      <c r="F576" s="67">
        <f>'Rashodi po aktiv. i izv.fin.'!F635</f>
        <v>300</v>
      </c>
      <c r="G576" s="67">
        <f>'Rashodi po aktiv. i izv.fin.'!G635</f>
        <v>0</v>
      </c>
      <c r="H576" s="67">
        <f>'Rashodi po aktiv. i izv.fin.'!H635</f>
        <v>0</v>
      </c>
      <c r="I576" s="145">
        <f t="shared" si="30"/>
        <v>0</v>
      </c>
      <c r="J576" s="145" t="e">
        <f t="shared" si="29"/>
        <v>#DIV/0!</v>
      </c>
    </row>
    <row r="577" spans="1:10" ht="15" customHeight="1">
      <c r="A577" s="101"/>
      <c r="B577" s="101"/>
      <c r="C577" s="85">
        <v>3293</v>
      </c>
      <c r="D577" s="67" t="s">
        <v>1297</v>
      </c>
      <c r="E577" s="67">
        <f>'Rashodi po aktiv. i izv.fin.'!E827+'Rashodi po aktiv. i izv.fin.'!E961+'Rashodi po aktiv. i izv.fin.'!E636</f>
        <v>2548.1999999999998</v>
      </c>
      <c r="F577" s="67">
        <f>'Rashodi po aktiv. i izv.fin.'!F827+'Rashodi po aktiv. i izv.fin.'!F961+'Rashodi po aktiv. i izv.fin.'!F636</f>
        <v>2000</v>
      </c>
      <c r="G577" s="67">
        <f>'Rashodi po aktiv. i izv.fin.'!G827+'Rashodi po aktiv. i izv.fin.'!G961+'Rashodi po aktiv. i izv.fin.'!G636</f>
        <v>0</v>
      </c>
      <c r="H577" s="67">
        <f>'Rashodi po aktiv. i izv.fin.'!H827+'Rashodi po aktiv. i izv.fin.'!H961+'Rashodi po aktiv. i izv.fin.'!H636</f>
        <v>0</v>
      </c>
      <c r="I577" s="145">
        <f t="shared" si="30"/>
        <v>0</v>
      </c>
      <c r="J577" s="145" t="e">
        <f t="shared" si="29"/>
        <v>#DIV/0!</v>
      </c>
    </row>
    <row r="578" spans="1:10" ht="15" customHeight="1">
      <c r="A578" s="101"/>
      <c r="B578" s="101"/>
      <c r="C578" s="85">
        <v>3295</v>
      </c>
      <c r="D578" s="67" t="s">
        <v>1284</v>
      </c>
      <c r="E578" s="67">
        <f>'Rashodi po aktiv. i izv.fin.'!E637</f>
        <v>6</v>
      </c>
      <c r="F578" s="67">
        <f>'Rashodi po aktiv. i izv.fin.'!F637</f>
        <v>0</v>
      </c>
      <c r="G578" s="67">
        <f>'Rashodi po aktiv. i izv.fin.'!G637</f>
        <v>0</v>
      </c>
      <c r="H578" s="67">
        <f>'Rashodi po aktiv. i izv.fin.'!H637</f>
        <v>0</v>
      </c>
      <c r="I578" s="145">
        <f t="shared" si="30"/>
        <v>0</v>
      </c>
      <c r="J578" s="145" t="e">
        <f t="shared" si="29"/>
        <v>#DIV/0!</v>
      </c>
    </row>
    <row r="579" spans="1:10" ht="15" customHeight="1">
      <c r="A579" s="101"/>
      <c r="B579" s="101"/>
      <c r="C579" s="85">
        <v>3299</v>
      </c>
      <c r="D579" s="67" t="s">
        <v>1285</v>
      </c>
      <c r="E579" s="67">
        <f>'Rashodi po aktiv. i izv.fin.'!E828</f>
        <v>0</v>
      </c>
      <c r="F579" s="67">
        <f>'Rashodi po aktiv. i izv.fin.'!F828</f>
        <v>0</v>
      </c>
      <c r="G579" s="67">
        <f>'Rashodi po aktiv. i izv.fin.'!G828</f>
        <v>0</v>
      </c>
      <c r="H579" s="67">
        <f>'Rashodi po aktiv. i izv.fin.'!H828</f>
        <v>0</v>
      </c>
      <c r="I579" s="145" t="e">
        <f t="shared" si="30"/>
        <v>#DIV/0!</v>
      </c>
      <c r="J579" s="145" t="e">
        <f t="shared" si="29"/>
        <v>#DIV/0!</v>
      </c>
    </row>
    <row r="580" spans="1:10" ht="15" customHeight="1">
      <c r="A580" s="101"/>
      <c r="B580" s="101">
        <v>38</v>
      </c>
      <c r="C580" s="85"/>
      <c r="D580" s="102" t="s">
        <v>1350</v>
      </c>
      <c r="E580" s="102">
        <f>E581</f>
        <v>0</v>
      </c>
      <c r="F580" s="102">
        <f>F581</f>
        <v>0</v>
      </c>
      <c r="G580" s="102">
        <f>G581</f>
        <v>0</v>
      </c>
      <c r="H580" s="102">
        <f>H581</f>
        <v>0</v>
      </c>
      <c r="I580" s="146" t="e">
        <f t="shared" si="30"/>
        <v>#DIV/0!</v>
      </c>
      <c r="J580" s="146" t="e">
        <f t="shared" si="29"/>
        <v>#DIV/0!</v>
      </c>
    </row>
    <row r="581" spans="1:10" ht="15" customHeight="1">
      <c r="A581" s="101"/>
      <c r="B581" s="101"/>
      <c r="C581" s="85">
        <v>3812</v>
      </c>
      <c r="D581" s="67" t="s">
        <v>1402</v>
      </c>
      <c r="E581" s="67">
        <f>'Rashodi po aktiv. i izv.fin.'!E830</f>
        <v>0</v>
      </c>
      <c r="F581" s="67">
        <f>'Rashodi po aktiv. i izv.fin.'!F830</f>
        <v>0</v>
      </c>
      <c r="G581" s="67">
        <f>'Rashodi po aktiv. i izv.fin.'!G830</f>
        <v>0</v>
      </c>
      <c r="H581" s="67">
        <f>'Rashodi po aktiv. i izv.fin.'!H830</f>
        <v>0</v>
      </c>
      <c r="I581" s="145" t="e">
        <f t="shared" si="30"/>
        <v>#DIV/0!</v>
      </c>
      <c r="J581" s="145" t="e">
        <f t="shared" si="29"/>
        <v>#DIV/0!</v>
      </c>
    </row>
    <row r="582" spans="1:10" ht="15" customHeight="1">
      <c r="A582" s="101">
        <v>4</v>
      </c>
      <c r="B582" s="101"/>
      <c r="C582" s="85"/>
      <c r="D582" s="102" t="s">
        <v>1343</v>
      </c>
      <c r="E582" s="102">
        <f>E583</f>
        <v>0</v>
      </c>
      <c r="F582" s="102">
        <f>F583</f>
        <v>20000</v>
      </c>
      <c r="G582" s="102">
        <f>G583</f>
        <v>0</v>
      </c>
      <c r="H582" s="102">
        <f>H583</f>
        <v>28414.63</v>
      </c>
      <c r="I582" s="146" t="e">
        <f t="shared" si="30"/>
        <v>#DIV/0!</v>
      </c>
      <c r="J582" s="146" t="e">
        <f t="shared" si="29"/>
        <v>#DIV/0!</v>
      </c>
    </row>
    <row r="583" spans="1:10" ht="15" customHeight="1">
      <c r="A583" s="101"/>
      <c r="B583" s="101">
        <v>42</v>
      </c>
      <c r="C583" s="85"/>
      <c r="D583" s="102" t="s">
        <v>1344</v>
      </c>
      <c r="E583" s="102">
        <f>SUM(E584:E586)</f>
        <v>0</v>
      </c>
      <c r="F583" s="102">
        <f>SUM(F584:F586)</f>
        <v>20000</v>
      </c>
      <c r="G583" s="102">
        <f>SUM(G584:G586)</f>
        <v>0</v>
      </c>
      <c r="H583" s="102">
        <f>SUM(H584:H586)</f>
        <v>28414.63</v>
      </c>
      <c r="I583" s="146" t="e">
        <f t="shared" si="30"/>
        <v>#DIV/0!</v>
      </c>
      <c r="J583" s="146" t="e">
        <f t="shared" si="29"/>
        <v>#DIV/0!</v>
      </c>
    </row>
    <row r="584" spans="1:10" ht="15" customHeight="1">
      <c r="A584" s="101"/>
      <c r="B584" s="101"/>
      <c r="C584" s="85">
        <v>4221</v>
      </c>
      <c r="D584" s="67" t="s">
        <v>1556</v>
      </c>
      <c r="E584" s="67">
        <f>'Rashodi po aktiv. i izv.fin.'!E833</f>
        <v>0</v>
      </c>
      <c r="F584" s="67">
        <f>'Rashodi po aktiv. i izv.fin.'!F833</f>
        <v>20000</v>
      </c>
      <c r="G584" s="67">
        <f>'Rashodi po aktiv. i izv.fin.'!G833</f>
        <v>0</v>
      </c>
      <c r="H584" s="67">
        <f>'Rashodi po aktiv. i izv.fin.'!H833</f>
        <v>26941.25</v>
      </c>
      <c r="I584" s="145" t="e">
        <f t="shared" si="30"/>
        <v>#DIV/0!</v>
      </c>
      <c r="J584" s="145" t="e">
        <f t="shared" si="29"/>
        <v>#DIV/0!</v>
      </c>
    </row>
    <row r="585" spans="1:10" ht="15" customHeight="1">
      <c r="A585" s="101"/>
      <c r="B585" s="101"/>
      <c r="C585" s="85">
        <v>4241</v>
      </c>
      <c r="D585" s="67" t="s">
        <v>1303</v>
      </c>
      <c r="E585" s="67">
        <f>'Rashodi po aktiv. i izv.fin.'!E834</f>
        <v>0</v>
      </c>
      <c r="F585" s="67">
        <f>'Rashodi po aktiv. i izv.fin.'!F834</f>
        <v>0</v>
      </c>
      <c r="G585" s="67">
        <f>'Rashodi po aktiv. i izv.fin.'!G834</f>
        <v>0</v>
      </c>
      <c r="H585" s="67">
        <f>'Rashodi po aktiv. i izv.fin.'!H834</f>
        <v>1473.38</v>
      </c>
      <c r="I585" s="145" t="e">
        <f t="shared" si="30"/>
        <v>#DIV/0!</v>
      </c>
      <c r="J585" s="145" t="e">
        <f t="shared" si="29"/>
        <v>#DIV/0!</v>
      </c>
    </row>
    <row r="586" spans="1:10" ht="15" customHeight="1">
      <c r="A586" s="101"/>
      <c r="B586" s="101"/>
      <c r="C586" s="85">
        <v>4244</v>
      </c>
      <c r="D586" s="67" t="s">
        <v>1583</v>
      </c>
      <c r="E586" s="67">
        <f>'Rashodi po aktiv. i izv.fin.'!E835</f>
        <v>0</v>
      </c>
      <c r="F586" s="67">
        <f>'Rashodi po aktiv. i izv.fin.'!F835</f>
        <v>0</v>
      </c>
      <c r="G586" s="67">
        <f>'Rashodi po aktiv. i izv.fin.'!G835</f>
        <v>0</v>
      </c>
      <c r="H586" s="67">
        <f>'Rashodi po aktiv. i izv.fin.'!H835</f>
        <v>0</v>
      </c>
      <c r="I586" s="145" t="e">
        <f t="shared" si="30"/>
        <v>#DIV/0!</v>
      </c>
      <c r="J586" s="145" t="e">
        <f t="shared" ref="J586:J592" si="33">H586/G586*100</f>
        <v>#DIV/0!</v>
      </c>
    </row>
    <row r="587" spans="1:10" ht="15" customHeight="1">
      <c r="A587" s="258" t="s">
        <v>738</v>
      </c>
      <c r="B587" s="261"/>
      <c r="C587" s="261"/>
      <c r="D587" s="262"/>
      <c r="E587" s="135">
        <f>E588</f>
        <v>548.94999999999982</v>
      </c>
      <c r="F587" s="135">
        <f t="shared" ref="F587:H588" si="34">F588</f>
        <v>700</v>
      </c>
      <c r="G587" s="135">
        <f t="shared" si="34"/>
        <v>700</v>
      </c>
      <c r="H587" s="135">
        <f t="shared" si="34"/>
        <v>329.41</v>
      </c>
      <c r="I587" s="136">
        <f t="shared" si="30"/>
        <v>60.007286638127354</v>
      </c>
      <c r="J587" s="136">
        <f t="shared" si="33"/>
        <v>47.058571428571433</v>
      </c>
    </row>
    <row r="588" spans="1:10" ht="15" customHeight="1">
      <c r="A588" s="101">
        <v>4</v>
      </c>
      <c r="B588" s="101"/>
      <c r="C588" s="85"/>
      <c r="D588" s="102" t="s">
        <v>1343</v>
      </c>
      <c r="E588" s="102">
        <f>E589</f>
        <v>548.94999999999982</v>
      </c>
      <c r="F588" s="102">
        <f t="shared" si="34"/>
        <v>700</v>
      </c>
      <c r="G588" s="102">
        <f t="shared" si="34"/>
        <v>700</v>
      </c>
      <c r="H588" s="102">
        <f t="shared" si="34"/>
        <v>329.41</v>
      </c>
      <c r="I588" s="146">
        <f t="shared" si="30"/>
        <v>60.007286638127354</v>
      </c>
      <c r="J588" s="146">
        <f t="shared" si="33"/>
        <v>47.058571428571433</v>
      </c>
    </row>
    <row r="589" spans="1:10" ht="15" customHeight="1">
      <c r="A589" s="101"/>
      <c r="B589" s="101">
        <v>42</v>
      </c>
      <c r="C589" s="85"/>
      <c r="D589" s="102" t="s">
        <v>1344</v>
      </c>
      <c r="E589" s="102">
        <f>SUM(E590:E592)</f>
        <v>548.94999999999982</v>
      </c>
      <c r="F589" s="102">
        <f>SUM(F590:F592)</f>
        <v>700</v>
      </c>
      <c r="G589" s="102">
        <f>SUM(G590:G592)</f>
        <v>700</v>
      </c>
      <c r="H589" s="102">
        <f>SUM(H590:H592)</f>
        <v>329.41</v>
      </c>
      <c r="I589" s="146">
        <f t="shared" si="30"/>
        <v>60.007286638127354</v>
      </c>
      <c r="J589" s="146">
        <f t="shared" si="33"/>
        <v>47.058571428571433</v>
      </c>
    </row>
    <row r="590" spans="1:10" ht="15" customHeight="1">
      <c r="A590" s="101"/>
      <c r="B590" s="101"/>
      <c r="C590" s="85">
        <v>4221</v>
      </c>
      <c r="D590" s="67" t="s">
        <v>1287</v>
      </c>
      <c r="E590" s="67">
        <f>'Rashodi po aktiv. i izv.fin.'!E839</f>
        <v>548.94999999999982</v>
      </c>
      <c r="F590" s="67">
        <f>'Rashodi po aktiv. i izv.fin.'!F839</f>
        <v>700</v>
      </c>
      <c r="G590" s="67">
        <f>'Rashodi po aktiv. i izv.fin.'!G839</f>
        <v>700</v>
      </c>
      <c r="H590" s="67">
        <f>'Rashodi po aktiv. i izv.fin.'!H839</f>
        <v>329.41</v>
      </c>
      <c r="I590" s="145">
        <f t="shared" si="30"/>
        <v>60.007286638127354</v>
      </c>
      <c r="J590" s="145">
        <f t="shared" si="33"/>
        <v>47.058571428571433</v>
      </c>
    </row>
    <row r="591" spans="1:10" ht="18" customHeight="1">
      <c r="A591" s="101"/>
      <c r="B591" s="101"/>
      <c r="C591" s="85">
        <v>4227</v>
      </c>
      <c r="D591" s="67" t="s">
        <v>1288</v>
      </c>
      <c r="E591" s="67">
        <f>'Rashodi po aktiv. i izv.fin.'!E840</f>
        <v>0</v>
      </c>
      <c r="F591" s="67">
        <f>'Rashodi po aktiv. i izv.fin.'!F840</f>
        <v>0</v>
      </c>
      <c r="G591" s="67">
        <f>'Rashodi po aktiv. i izv.fin.'!G840</f>
        <v>0</v>
      </c>
      <c r="H591" s="67">
        <f>'Rashodi po aktiv. i izv.fin.'!H840</f>
        <v>0</v>
      </c>
      <c r="I591" s="145" t="e">
        <f t="shared" si="30"/>
        <v>#DIV/0!</v>
      </c>
      <c r="J591" s="145" t="e">
        <f t="shared" si="33"/>
        <v>#DIV/0!</v>
      </c>
    </row>
    <row r="592" spans="1:10" ht="15" customHeight="1">
      <c r="A592" s="101"/>
      <c r="B592" s="101"/>
      <c r="C592" s="85">
        <v>4263</v>
      </c>
      <c r="D592" s="67" t="s">
        <v>1511</v>
      </c>
      <c r="E592" s="67">
        <f>'Rashodi po aktiv. i izv.fin.'!E841</f>
        <v>0</v>
      </c>
      <c r="F592" s="67">
        <f>'Rashodi po aktiv. i izv.fin.'!F841</f>
        <v>0</v>
      </c>
      <c r="G592" s="67">
        <f>'Rashodi po aktiv. i izv.fin.'!G841</f>
        <v>0</v>
      </c>
      <c r="H592" s="67">
        <f>'Rashodi po aktiv. i izv.fin.'!H841</f>
        <v>0</v>
      </c>
      <c r="I592" s="136" t="e">
        <f t="shared" si="30"/>
        <v>#DIV/0!</v>
      </c>
      <c r="J592" s="136" t="e">
        <f t="shared" si="33"/>
        <v>#DIV/0!</v>
      </c>
    </row>
  </sheetData>
  <mergeCells count="31">
    <mergeCell ref="A72:D72"/>
    <mergeCell ref="A73:D73"/>
    <mergeCell ref="A245:D245"/>
    <mergeCell ref="A564:D564"/>
    <mergeCell ref="A587:D587"/>
    <mergeCell ref="A280:D280"/>
    <mergeCell ref="A334:D334"/>
    <mergeCell ref="A340:D340"/>
    <mergeCell ref="A393:D393"/>
    <mergeCell ref="A460:D460"/>
    <mergeCell ref="A512:D512"/>
    <mergeCell ref="A335:D335"/>
    <mergeCell ref="A559:D559"/>
    <mergeCell ref="A315:D315"/>
    <mergeCell ref="A316:D316"/>
    <mergeCell ref="A2:C2"/>
    <mergeCell ref="A4:D4"/>
    <mergeCell ref="A5:D5"/>
    <mergeCell ref="A246:D246"/>
    <mergeCell ref="A6:D6"/>
    <mergeCell ref="A18:D18"/>
    <mergeCell ref="A19:D19"/>
    <mergeCell ref="A77:D77"/>
    <mergeCell ref="A78:D78"/>
    <mergeCell ref="A89:D89"/>
    <mergeCell ref="A90:D90"/>
    <mergeCell ref="A105:D105"/>
    <mergeCell ref="A139:D139"/>
    <mergeCell ref="A185:D185"/>
    <mergeCell ref="A215:D215"/>
    <mergeCell ref="A244:D244"/>
  </mergeCells>
  <pageMargins left="0.7" right="0.7" top="0.75" bottom="0.75" header="0.3" footer="0.3"/>
  <pageSetup paperSize="9" scale="7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068"/>
  <sheetViews>
    <sheetView zoomScale="90" zoomScaleNormal="90" workbookViewId="0">
      <pane ySplit="4" topLeftCell="A690" activePane="bottomLeft" state="frozen"/>
      <selection pane="bottomLeft" activeCell="H707" sqref="H707"/>
    </sheetView>
  </sheetViews>
  <sheetFormatPr defaultRowHeight="14.4"/>
  <cols>
    <col min="1" max="1" width="3.88671875" style="12" customWidth="1"/>
    <col min="2" max="2" width="4.33203125" style="12" customWidth="1"/>
    <col min="3" max="3" width="6.5546875" style="12" customWidth="1"/>
    <col min="4" max="4" width="72.109375" style="12" customWidth="1"/>
    <col min="5" max="5" width="28.77734375" style="196" customWidth="1"/>
    <col min="6" max="6" width="21.5546875" style="196" customWidth="1"/>
    <col min="7" max="7" width="22.33203125" style="196" customWidth="1"/>
    <col min="8" max="8" width="27.77734375" style="196" customWidth="1"/>
    <col min="9" max="9" width="12.44140625" style="23" customWidth="1"/>
    <col min="10" max="10" width="13.21875" style="12" customWidth="1"/>
    <col min="11" max="11" width="10.109375" style="12" bestFit="1" customWidth="1"/>
    <col min="12" max="238" width="9.109375" style="12"/>
    <col min="239" max="239" width="7.44140625" style="12" customWidth="1"/>
    <col min="240" max="240" width="52.5546875" style="12" customWidth="1"/>
    <col min="241" max="241" width="15.6640625" style="12" customWidth="1"/>
    <col min="242" max="242" width="12.5546875" style="12" customWidth="1"/>
    <col min="243" max="243" width="7.44140625" style="12" customWidth="1"/>
    <col min="244" max="244" width="0" style="12" hidden="1" customWidth="1"/>
    <col min="245" max="245" width="4" style="12" customWidth="1"/>
    <col min="246" max="494" width="9.109375" style="12"/>
    <col min="495" max="495" width="7.44140625" style="12" customWidth="1"/>
    <col min="496" max="496" width="52.5546875" style="12" customWidth="1"/>
    <col min="497" max="497" width="15.6640625" style="12" customWidth="1"/>
    <col min="498" max="498" width="12.5546875" style="12" customWidth="1"/>
    <col min="499" max="499" width="7.44140625" style="12" customWidth="1"/>
    <col min="500" max="500" width="0" style="12" hidden="1" customWidth="1"/>
    <col min="501" max="501" width="4" style="12" customWidth="1"/>
    <col min="502" max="750" width="9.109375" style="12"/>
    <col min="751" max="751" width="7.44140625" style="12" customWidth="1"/>
    <col min="752" max="752" width="52.5546875" style="12" customWidth="1"/>
    <col min="753" max="753" width="15.6640625" style="12" customWidth="1"/>
    <col min="754" max="754" width="12.5546875" style="12" customWidth="1"/>
    <col min="755" max="755" width="7.44140625" style="12" customWidth="1"/>
    <col min="756" max="756" width="0" style="12" hidden="1" customWidth="1"/>
    <col min="757" max="757" width="4" style="12" customWidth="1"/>
    <col min="758" max="1006" width="9.109375" style="12"/>
    <col min="1007" max="1007" width="7.44140625" style="12" customWidth="1"/>
    <col min="1008" max="1008" width="52.5546875" style="12" customWidth="1"/>
    <col min="1009" max="1009" width="15.6640625" style="12" customWidth="1"/>
    <col min="1010" max="1010" width="12.5546875" style="12" customWidth="1"/>
    <col min="1011" max="1011" width="7.44140625" style="12" customWidth="1"/>
    <col min="1012" max="1012" width="0" style="12" hidden="1" customWidth="1"/>
    <col min="1013" max="1013" width="4" style="12" customWidth="1"/>
    <col min="1014" max="1262" width="9.109375" style="12"/>
    <col min="1263" max="1263" width="7.44140625" style="12" customWidth="1"/>
    <col min="1264" max="1264" width="52.5546875" style="12" customWidth="1"/>
    <col min="1265" max="1265" width="15.6640625" style="12" customWidth="1"/>
    <col min="1266" max="1266" width="12.5546875" style="12" customWidth="1"/>
    <col min="1267" max="1267" width="7.44140625" style="12" customWidth="1"/>
    <col min="1268" max="1268" width="0" style="12" hidden="1" customWidth="1"/>
    <col min="1269" max="1269" width="4" style="12" customWidth="1"/>
    <col min="1270" max="1518" width="9.109375" style="12"/>
    <col min="1519" max="1519" width="7.44140625" style="12" customWidth="1"/>
    <col min="1520" max="1520" width="52.5546875" style="12" customWidth="1"/>
    <col min="1521" max="1521" width="15.6640625" style="12" customWidth="1"/>
    <col min="1522" max="1522" width="12.5546875" style="12" customWidth="1"/>
    <col min="1523" max="1523" width="7.44140625" style="12" customWidth="1"/>
    <col min="1524" max="1524" width="0" style="12" hidden="1" customWidth="1"/>
    <col min="1525" max="1525" width="4" style="12" customWidth="1"/>
    <col min="1526" max="1774" width="9.109375" style="12"/>
    <col min="1775" max="1775" width="7.44140625" style="12" customWidth="1"/>
    <col min="1776" max="1776" width="52.5546875" style="12" customWidth="1"/>
    <col min="1777" max="1777" width="15.6640625" style="12" customWidth="1"/>
    <col min="1778" max="1778" width="12.5546875" style="12" customWidth="1"/>
    <col min="1779" max="1779" width="7.44140625" style="12" customWidth="1"/>
    <col min="1780" max="1780" width="0" style="12" hidden="1" customWidth="1"/>
    <col min="1781" max="1781" width="4" style="12" customWidth="1"/>
    <col min="1782" max="2030" width="9.109375" style="12"/>
    <col min="2031" max="2031" width="7.44140625" style="12" customWidth="1"/>
    <col min="2032" max="2032" width="52.5546875" style="12" customWidth="1"/>
    <col min="2033" max="2033" width="15.6640625" style="12" customWidth="1"/>
    <col min="2034" max="2034" width="12.5546875" style="12" customWidth="1"/>
    <col min="2035" max="2035" width="7.44140625" style="12" customWidth="1"/>
    <col min="2036" max="2036" width="0" style="12" hidden="1" customWidth="1"/>
    <col min="2037" max="2037" width="4" style="12" customWidth="1"/>
    <col min="2038" max="2286" width="9.109375" style="12"/>
    <col min="2287" max="2287" width="7.44140625" style="12" customWidth="1"/>
    <col min="2288" max="2288" width="52.5546875" style="12" customWidth="1"/>
    <col min="2289" max="2289" width="15.6640625" style="12" customWidth="1"/>
    <col min="2290" max="2290" width="12.5546875" style="12" customWidth="1"/>
    <col min="2291" max="2291" width="7.44140625" style="12" customWidth="1"/>
    <col min="2292" max="2292" width="0" style="12" hidden="1" customWidth="1"/>
    <col min="2293" max="2293" width="4" style="12" customWidth="1"/>
    <col min="2294" max="2542" width="9.109375" style="12"/>
    <col min="2543" max="2543" width="7.44140625" style="12" customWidth="1"/>
    <col min="2544" max="2544" width="52.5546875" style="12" customWidth="1"/>
    <col min="2545" max="2545" width="15.6640625" style="12" customWidth="1"/>
    <col min="2546" max="2546" width="12.5546875" style="12" customWidth="1"/>
    <col min="2547" max="2547" width="7.44140625" style="12" customWidth="1"/>
    <col min="2548" max="2548" width="0" style="12" hidden="1" customWidth="1"/>
    <col min="2549" max="2549" width="4" style="12" customWidth="1"/>
    <col min="2550" max="2798" width="9.109375" style="12"/>
    <col min="2799" max="2799" width="7.44140625" style="12" customWidth="1"/>
    <col min="2800" max="2800" width="52.5546875" style="12" customWidth="1"/>
    <col min="2801" max="2801" width="15.6640625" style="12" customWidth="1"/>
    <col min="2802" max="2802" width="12.5546875" style="12" customWidth="1"/>
    <col min="2803" max="2803" width="7.44140625" style="12" customWidth="1"/>
    <col min="2804" max="2804" width="0" style="12" hidden="1" customWidth="1"/>
    <col min="2805" max="2805" width="4" style="12" customWidth="1"/>
    <col min="2806" max="3054" width="9.109375" style="12"/>
    <col min="3055" max="3055" width="7.44140625" style="12" customWidth="1"/>
    <col min="3056" max="3056" width="52.5546875" style="12" customWidth="1"/>
    <col min="3057" max="3057" width="15.6640625" style="12" customWidth="1"/>
    <col min="3058" max="3058" width="12.5546875" style="12" customWidth="1"/>
    <col min="3059" max="3059" width="7.44140625" style="12" customWidth="1"/>
    <col min="3060" max="3060" width="0" style="12" hidden="1" customWidth="1"/>
    <col min="3061" max="3061" width="4" style="12" customWidth="1"/>
    <col min="3062" max="3310" width="9.109375" style="12"/>
    <col min="3311" max="3311" width="7.44140625" style="12" customWidth="1"/>
    <col min="3312" max="3312" width="52.5546875" style="12" customWidth="1"/>
    <col min="3313" max="3313" width="15.6640625" style="12" customWidth="1"/>
    <col min="3314" max="3314" width="12.5546875" style="12" customWidth="1"/>
    <col min="3315" max="3315" width="7.44140625" style="12" customWidth="1"/>
    <col min="3316" max="3316" width="0" style="12" hidden="1" customWidth="1"/>
    <col min="3317" max="3317" width="4" style="12" customWidth="1"/>
    <col min="3318" max="3566" width="9.109375" style="12"/>
    <col min="3567" max="3567" width="7.44140625" style="12" customWidth="1"/>
    <col min="3568" max="3568" width="52.5546875" style="12" customWidth="1"/>
    <col min="3569" max="3569" width="15.6640625" style="12" customWidth="1"/>
    <col min="3570" max="3570" width="12.5546875" style="12" customWidth="1"/>
    <col min="3571" max="3571" width="7.44140625" style="12" customWidth="1"/>
    <col min="3572" max="3572" width="0" style="12" hidden="1" customWidth="1"/>
    <col min="3573" max="3573" width="4" style="12" customWidth="1"/>
    <col min="3574" max="3822" width="9.109375" style="12"/>
    <col min="3823" max="3823" width="7.44140625" style="12" customWidth="1"/>
    <col min="3824" max="3824" width="52.5546875" style="12" customWidth="1"/>
    <col min="3825" max="3825" width="15.6640625" style="12" customWidth="1"/>
    <col min="3826" max="3826" width="12.5546875" style="12" customWidth="1"/>
    <col min="3827" max="3827" width="7.44140625" style="12" customWidth="1"/>
    <col min="3828" max="3828" width="0" style="12" hidden="1" customWidth="1"/>
    <col min="3829" max="3829" width="4" style="12" customWidth="1"/>
    <col min="3830" max="4078" width="9.109375" style="12"/>
    <col min="4079" max="4079" width="7.44140625" style="12" customWidth="1"/>
    <col min="4080" max="4080" width="52.5546875" style="12" customWidth="1"/>
    <col min="4081" max="4081" width="15.6640625" style="12" customWidth="1"/>
    <col min="4082" max="4082" width="12.5546875" style="12" customWidth="1"/>
    <col min="4083" max="4083" width="7.44140625" style="12" customWidth="1"/>
    <col min="4084" max="4084" width="0" style="12" hidden="1" customWidth="1"/>
    <col min="4085" max="4085" width="4" style="12" customWidth="1"/>
    <col min="4086" max="4334" width="9.109375" style="12"/>
    <col min="4335" max="4335" width="7.44140625" style="12" customWidth="1"/>
    <col min="4336" max="4336" width="52.5546875" style="12" customWidth="1"/>
    <col min="4337" max="4337" width="15.6640625" style="12" customWidth="1"/>
    <col min="4338" max="4338" width="12.5546875" style="12" customWidth="1"/>
    <col min="4339" max="4339" width="7.44140625" style="12" customWidth="1"/>
    <col min="4340" max="4340" width="0" style="12" hidden="1" customWidth="1"/>
    <col min="4341" max="4341" width="4" style="12" customWidth="1"/>
    <col min="4342" max="4590" width="9.109375" style="12"/>
    <col min="4591" max="4591" width="7.44140625" style="12" customWidth="1"/>
    <col min="4592" max="4592" width="52.5546875" style="12" customWidth="1"/>
    <col min="4593" max="4593" width="15.6640625" style="12" customWidth="1"/>
    <col min="4594" max="4594" width="12.5546875" style="12" customWidth="1"/>
    <col min="4595" max="4595" width="7.44140625" style="12" customWidth="1"/>
    <col min="4596" max="4596" width="0" style="12" hidden="1" customWidth="1"/>
    <col min="4597" max="4597" width="4" style="12" customWidth="1"/>
    <col min="4598" max="4846" width="9.109375" style="12"/>
    <col min="4847" max="4847" width="7.44140625" style="12" customWidth="1"/>
    <col min="4848" max="4848" width="52.5546875" style="12" customWidth="1"/>
    <col min="4849" max="4849" width="15.6640625" style="12" customWidth="1"/>
    <col min="4850" max="4850" width="12.5546875" style="12" customWidth="1"/>
    <col min="4851" max="4851" width="7.44140625" style="12" customWidth="1"/>
    <col min="4852" max="4852" width="0" style="12" hidden="1" customWidth="1"/>
    <col min="4853" max="4853" width="4" style="12" customWidth="1"/>
    <col min="4854" max="5102" width="9.109375" style="12"/>
    <col min="5103" max="5103" width="7.44140625" style="12" customWidth="1"/>
    <col min="5104" max="5104" width="52.5546875" style="12" customWidth="1"/>
    <col min="5105" max="5105" width="15.6640625" style="12" customWidth="1"/>
    <col min="5106" max="5106" width="12.5546875" style="12" customWidth="1"/>
    <col min="5107" max="5107" width="7.44140625" style="12" customWidth="1"/>
    <col min="5108" max="5108" width="0" style="12" hidden="1" customWidth="1"/>
    <col min="5109" max="5109" width="4" style="12" customWidth="1"/>
    <col min="5110" max="5358" width="9.109375" style="12"/>
    <col min="5359" max="5359" width="7.44140625" style="12" customWidth="1"/>
    <col min="5360" max="5360" width="52.5546875" style="12" customWidth="1"/>
    <col min="5361" max="5361" width="15.6640625" style="12" customWidth="1"/>
    <col min="5362" max="5362" width="12.5546875" style="12" customWidth="1"/>
    <col min="5363" max="5363" width="7.44140625" style="12" customWidth="1"/>
    <col min="5364" max="5364" width="0" style="12" hidden="1" customWidth="1"/>
    <col min="5365" max="5365" width="4" style="12" customWidth="1"/>
    <col min="5366" max="5614" width="9.109375" style="12"/>
    <col min="5615" max="5615" width="7.44140625" style="12" customWidth="1"/>
    <col min="5616" max="5616" width="52.5546875" style="12" customWidth="1"/>
    <col min="5617" max="5617" width="15.6640625" style="12" customWidth="1"/>
    <col min="5618" max="5618" width="12.5546875" style="12" customWidth="1"/>
    <col min="5619" max="5619" width="7.44140625" style="12" customWidth="1"/>
    <col min="5620" max="5620" width="0" style="12" hidden="1" customWidth="1"/>
    <col min="5621" max="5621" width="4" style="12" customWidth="1"/>
    <col min="5622" max="5870" width="9.109375" style="12"/>
    <col min="5871" max="5871" width="7.44140625" style="12" customWidth="1"/>
    <col min="5872" max="5872" width="52.5546875" style="12" customWidth="1"/>
    <col min="5873" max="5873" width="15.6640625" style="12" customWidth="1"/>
    <col min="5874" max="5874" width="12.5546875" style="12" customWidth="1"/>
    <col min="5875" max="5875" width="7.44140625" style="12" customWidth="1"/>
    <col min="5876" max="5876" width="0" style="12" hidden="1" customWidth="1"/>
    <col min="5877" max="5877" width="4" style="12" customWidth="1"/>
    <col min="5878" max="6126" width="9.109375" style="12"/>
    <col min="6127" max="6127" width="7.44140625" style="12" customWidth="1"/>
    <col min="6128" max="6128" width="52.5546875" style="12" customWidth="1"/>
    <col min="6129" max="6129" width="15.6640625" style="12" customWidth="1"/>
    <col min="6130" max="6130" width="12.5546875" style="12" customWidth="1"/>
    <col min="6131" max="6131" width="7.44140625" style="12" customWidth="1"/>
    <col min="6132" max="6132" width="0" style="12" hidden="1" customWidth="1"/>
    <col min="6133" max="6133" width="4" style="12" customWidth="1"/>
    <col min="6134" max="6382" width="9.109375" style="12"/>
    <col min="6383" max="6383" width="7.44140625" style="12" customWidth="1"/>
    <col min="6384" max="6384" width="52.5546875" style="12" customWidth="1"/>
    <col min="6385" max="6385" width="15.6640625" style="12" customWidth="1"/>
    <col min="6386" max="6386" width="12.5546875" style="12" customWidth="1"/>
    <col min="6387" max="6387" width="7.44140625" style="12" customWidth="1"/>
    <col min="6388" max="6388" width="0" style="12" hidden="1" customWidth="1"/>
    <col min="6389" max="6389" width="4" style="12" customWidth="1"/>
    <col min="6390" max="6638" width="9.109375" style="12"/>
    <col min="6639" max="6639" width="7.44140625" style="12" customWidth="1"/>
    <col min="6640" max="6640" width="52.5546875" style="12" customWidth="1"/>
    <col min="6641" max="6641" width="15.6640625" style="12" customWidth="1"/>
    <col min="6642" max="6642" width="12.5546875" style="12" customWidth="1"/>
    <col min="6643" max="6643" width="7.44140625" style="12" customWidth="1"/>
    <col min="6644" max="6644" width="0" style="12" hidden="1" customWidth="1"/>
    <col min="6645" max="6645" width="4" style="12" customWidth="1"/>
    <col min="6646" max="6894" width="9.109375" style="12"/>
    <col min="6895" max="6895" width="7.44140625" style="12" customWidth="1"/>
    <col min="6896" max="6896" width="52.5546875" style="12" customWidth="1"/>
    <col min="6897" max="6897" width="15.6640625" style="12" customWidth="1"/>
    <col min="6898" max="6898" width="12.5546875" style="12" customWidth="1"/>
    <col min="6899" max="6899" width="7.44140625" style="12" customWidth="1"/>
    <col min="6900" max="6900" width="0" style="12" hidden="1" customWidth="1"/>
    <col min="6901" max="6901" width="4" style="12" customWidth="1"/>
    <col min="6902" max="7150" width="9.109375" style="12"/>
    <col min="7151" max="7151" width="7.44140625" style="12" customWidth="1"/>
    <col min="7152" max="7152" width="52.5546875" style="12" customWidth="1"/>
    <col min="7153" max="7153" width="15.6640625" style="12" customWidth="1"/>
    <col min="7154" max="7154" width="12.5546875" style="12" customWidth="1"/>
    <col min="7155" max="7155" width="7.44140625" style="12" customWidth="1"/>
    <col min="7156" max="7156" width="0" style="12" hidden="1" customWidth="1"/>
    <col min="7157" max="7157" width="4" style="12" customWidth="1"/>
    <col min="7158" max="7406" width="9.109375" style="12"/>
    <col min="7407" max="7407" width="7.44140625" style="12" customWidth="1"/>
    <col min="7408" max="7408" width="52.5546875" style="12" customWidth="1"/>
    <col min="7409" max="7409" width="15.6640625" style="12" customWidth="1"/>
    <col min="7410" max="7410" width="12.5546875" style="12" customWidth="1"/>
    <col min="7411" max="7411" width="7.44140625" style="12" customWidth="1"/>
    <col min="7412" max="7412" width="0" style="12" hidden="1" customWidth="1"/>
    <col min="7413" max="7413" width="4" style="12" customWidth="1"/>
    <col min="7414" max="7662" width="9.109375" style="12"/>
    <col min="7663" max="7663" width="7.44140625" style="12" customWidth="1"/>
    <col min="7664" max="7664" width="52.5546875" style="12" customWidth="1"/>
    <col min="7665" max="7665" width="15.6640625" style="12" customWidth="1"/>
    <col min="7666" max="7666" width="12.5546875" style="12" customWidth="1"/>
    <col min="7667" max="7667" width="7.44140625" style="12" customWidth="1"/>
    <col min="7668" max="7668" width="0" style="12" hidden="1" customWidth="1"/>
    <col min="7669" max="7669" width="4" style="12" customWidth="1"/>
    <col min="7670" max="7918" width="9.109375" style="12"/>
    <col min="7919" max="7919" width="7.44140625" style="12" customWidth="1"/>
    <col min="7920" max="7920" width="52.5546875" style="12" customWidth="1"/>
    <col min="7921" max="7921" width="15.6640625" style="12" customWidth="1"/>
    <col min="7922" max="7922" width="12.5546875" style="12" customWidth="1"/>
    <col min="7923" max="7923" width="7.44140625" style="12" customWidth="1"/>
    <col min="7924" max="7924" width="0" style="12" hidden="1" customWidth="1"/>
    <col min="7925" max="7925" width="4" style="12" customWidth="1"/>
    <col min="7926" max="8174" width="9.109375" style="12"/>
    <col min="8175" max="8175" width="7.44140625" style="12" customWidth="1"/>
    <col min="8176" max="8176" width="52.5546875" style="12" customWidth="1"/>
    <col min="8177" max="8177" width="15.6640625" style="12" customWidth="1"/>
    <col min="8178" max="8178" width="12.5546875" style="12" customWidth="1"/>
    <col min="8179" max="8179" width="7.44140625" style="12" customWidth="1"/>
    <col min="8180" max="8180" width="0" style="12" hidden="1" customWidth="1"/>
    <col min="8181" max="8181" width="4" style="12" customWidth="1"/>
    <col min="8182" max="8430" width="9.109375" style="12"/>
    <col min="8431" max="8431" width="7.44140625" style="12" customWidth="1"/>
    <col min="8432" max="8432" width="52.5546875" style="12" customWidth="1"/>
    <col min="8433" max="8433" width="15.6640625" style="12" customWidth="1"/>
    <col min="8434" max="8434" width="12.5546875" style="12" customWidth="1"/>
    <col min="8435" max="8435" width="7.44140625" style="12" customWidth="1"/>
    <col min="8436" max="8436" width="0" style="12" hidden="1" customWidth="1"/>
    <col min="8437" max="8437" width="4" style="12" customWidth="1"/>
    <col min="8438" max="8686" width="9.109375" style="12"/>
    <col min="8687" max="8687" width="7.44140625" style="12" customWidth="1"/>
    <col min="8688" max="8688" width="52.5546875" style="12" customWidth="1"/>
    <col min="8689" max="8689" width="15.6640625" style="12" customWidth="1"/>
    <col min="8690" max="8690" width="12.5546875" style="12" customWidth="1"/>
    <col min="8691" max="8691" width="7.44140625" style="12" customWidth="1"/>
    <col min="8692" max="8692" width="0" style="12" hidden="1" customWidth="1"/>
    <col min="8693" max="8693" width="4" style="12" customWidth="1"/>
    <col min="8694" max="8942" width="9.109375" style="12"/>
    <col min="8943" max="8943" width="7.44140625" style="12" customWidth="1"/>
    <col min="8944" max="8944" width="52.5546875" style="12" customWidth="1"/>
    <col min="8945" max="8945" width="15.6640625" style="12" customWidth="1"/>
    <col min="8946" max="8946" width="12.5546875" style="12" customWidth="1"/>
    <col min="8947" max="8947" width="7.44140625" style="12" customWidth="1"/>
    <col min="8948" max="8948" width="0" style="12" hidden="1" customWidth="1"/>
    <col min="8949" max="8949" width="4" style="12" customWidth="1"/>
    <col min="8950" max="9198" width="9.109375" style="12"/>
    <col min="9199" max="9199" width="7.44140625" style="12" customWidth="1"/>
    <col min="9200" max="9200" width="52.5546875" style="12" customWidth="1"/>
    <col min="9201" max="9201" width="15.6640625" style="12" customWidth="1"/>
    <col min="9202" max="9202" width="12.5546875" style="12" customWidth="1"/>
    <col min="9203" max="9203" width="7.44140625" style="12" customWidth="1"/>
    <col min="9204" max="9204" width="0" style="12" hidden="1" customWidth="1"/>
    <col min="9205" max="9205" width="4" style="12" customWidth="1"/>
    <col min="9206" max="9454" width="9.109375" style="12"/>
    <col min="9455" max="9455" width="7.44140625" style="12" customWidth="1"/>
    <col min="9456" max="9456" width="52.5546875" style="12" customWidth="1"/>
    <col min="9457" max="9457" width="15.6640625" style="12" customWidth="1"/>
    <col min="9458" max="9458" width="12.5546875" style="12" customWidth="1"/>
    <col min="9459" max="9459" width="7.44140625" style="12" customWidth="1"/>
    <col min="9460" max="9460" width="0" style="12" hidden="1" customWidth="1"/>
    <col min="9461" max="9461" width="4" style="12" customWidth="1"/>
    <col min="9462" max="9710" width="9.109375" style="12"/>
    <col min="9711" max="9711" width="7.44140625" style="12" customWidth="1"/>
    <col min="9712" max="9712" width="52.5546875" style="12" customWidth="1"/>
    <col min="9713" max="9713" width="15.6640625" style="12" customWidth="1"/>
    <col min="9714" max="9714" width="12.5546875" style="12" customWidth="1"/>
    <col min="9715" max="9715" width="7.44140625" style="12" customWidth="1"/>
    <col min="9716" max="9716" width="0" style="12" hidden="1" customWidth="1"/>
    <col min="9717" max="9717" width="4" style="12" customWidth="1"/>
    <col min="9718" max="9966" width="9.109375" style="12"/>
    <col min="9967" max="9967" width="7.44140625" style="12" customWidth="1"/>
    <col min="9968" max="9968" width="52.5546875" style="12" customWidth="1"/>
    <col min="9969" max="9969" width="15.6640625" style="12" customWidth="1"/>
    <col min="9970" max="9970" width="12.5546875" style="12" customWidth="1"/>
    <col min="9971" max="9971" width="7.44140625" style="12" customWidth="1"/>
    <col min="9972" max="9972" width="0" style="12" hidden="1" customWidth="1"/>
    <col min="9973" max="9973" width="4" style="12" customWidth="1"/>
    <col min="9974" max="10222" width="9.109375" style="12"/>
    <col min="10223" max="10223" width="7.44140625" style="12" customWidth="1"/>
    <col min="10224" max="10224" width="52.5546875" style="12" customWidth="1"/>
    <col min="10225" max="10225" width="15.6640625" style="12" customWidth="1"/>
    <col min="10226" max="10226" width="12.5546875" style="12" customWidth="1"/>
    <col min="10227" max="10227" width="7.44140625" style="12" customWidth="1"/>
    <col min="10228" max="10228" width="0" style="12" hidden="1" customWidth="1"/>
    <col min="10229" max="10229" width="4" style="12" customWidth="1"/>
    <col min="10230" max="10478" width="9.109375" style="12"/>
    <col min="10479" max="10479" width="7.44140625" style="12" customWidth="1"/>
    <col min="10480" max="10480" width="52.5546875" style="12" customWidth="1"/>
    <col min="10481" max="10481" width="15.6640625" style="12" customWidth="1"/>
    <col min="10482" max="10482" width="12.5546875" style="12" customWidth="1"/>
    <col min="10483" max="10483" width="7.44140625" style="12" customWidth="1"/>
    <col min="10484" max="10484" width="0" style="12" hidden="1" customWidth="1"/>
    <col min="10485" max="10485" width="4" style="12" customWidth="1"/>
    <col min="10486" max="10734" width="9.109375" style="12"/>
    <col min="10735" max="10735" width="7.44140625" style="12" customWidth="1"/>
    <col min="10736" max="10736" width="52.5546875" style="12" customWidth="1"/>
    <col min="10737" max="10737" width="15.6640625" style="12" customWidth="1"/>
    <col min="10738" max="10738" width="12.5546875" style="12" customWidth="1"/>
    <col min="10739" max="10739" width="7.44140625" style="12" customWidth="1"/>
    <col min="10740" max="10740" width="0" style="12" hidden="1" customWidth="1"/>
    <col min="10741" max="10741" width="4" style="12" customWidth="1"/>
    <col min="10742" max="10990" width="9.109375" style="12"/>
    <col min="10991" max="10991" width="7.44140625" style="12" customWidth="1"/>
    <col min="10992" max="10992" width="52.5546875" style="12" customWidth="1"/>
    <col min="10993" max="10993" width="15.6640625" style="12" customWidth="1"/>
    <col min="10994" max="10994" width="12.5546875" style="12" customWidth="1"/>
    <col min="10995" max="10995" width="7.44140625" style="12" customWidth="1"/>
    <col min="10996" max="10996" width="0" style="12" hidden="1" customWidth="1"/>
    <col min="10997" max="10997" width="4" style="12" customWidth="1"/>
    <col min="10998" max="11246" width="9.109375" style="12"/>
    <col min="11247" max="11247" width="7.44140625" style="12" customWidth="1"/>
    <col min="11248" max="11248" width="52.5546875" style="12" customWidth="1"/>
    <col min="11249" max="11249" width="15.6640625" style="12" customWidth="1"/>
    <col min="11250" max="11250" width="12.5546875" style="12" customWidth="1"/>
    <col min="11251" max="11251" width="7.44140625" style="12" customWidth="1"/>
    <col min="11252" max="11252" width="0" style="12" hidden="1" customWidth="1"/>
    <col min="11253" max="11253" width="4" style="12" customWidth="1"/>
    <col min="11254" max="11502" width="9.109375" style="12"/>
    <col min="11503" max="11503" width="7.44140625" style="12" customWidth="1"/>
    <col min="11504" max="11504" width="52.5546875" style="12" customWidth="1"/>
    <col min="11505" max="11505" width="15.6640625" style="12" customWidth="1"/>
    <col min="11506" max="11506" width="12.5546875" style="12" customWidth="1"/>
    <col min="11507" max="11507" width="7.44140625" style="12" customWidth="1"/>
    <col min="11508" max="11508" width="0" style="12" hidden="1" customWidth="1"/>
    <col min="11509" max="11509" width="4" style="12" customWidth="1"/>
    <col min="11510" max="11758" width="9.109375" style="12"/>
    <col min="11759" max="11759" width="7.44140625" style="12" customWidth="1"/>
    <col min="11760" max="11760" width="52.5546875" style="12" customWidth="1"/>
    <col min="11761" max="11761" width="15.6640625" style="12" customWidth="1"/>
    <col min="11762" max="11762" width="12.5546875" style="12" customWidth="1"/>
    <col min="11763" max="11763" width="7.44140625" style="12" customWidth="1"/>
    <col min="11764" max="11764" width="0" style="12" hidden="1" customWidth="1"/>
    <col min="11765" max="11765" width="4" style="12" customWidth="1"/>
    <col min="11766" max="12014" width="9.109375" style="12"/>
    <col min="12015" max="12015" width="7.44140625" style="12" customWidth="1"/>
    <col min="12016" max="12016" width="52.5546875" style="12" customWidth="1"/>
    <col min="12017" max="12017" width="15.6640625" style="12" customWidth="1"/>
    <col min="12018" max="12018" width="12.5546875" style="12" customWidth="1"/>
    <col min="12019" max="12019" width="7.44140625" style="12" customWidth="1"/>
    <col min="12020" max="12020" width="0" style="12" hidden="1" customWidth="1"/>
    <col min="12021" max="12021" width="4" style="12" customWidth="1"/>
    <col min="12022" max="12270" width="9.109375" style="12"/>
    <col min="12271" max="12271" width="7.44140625" style="12" customWidth="1"/>
    <col min="12272" max="12272" width="52.5546875" style="12" customWidth="1"/>
    <col min="12273" max="12273" width="15.6640625" style="12" customWidth="1"/>
    <col min="12274" max="12274" width="12.5546875" style="12" customWidth="1"/>
    <col min="12275" max="12275" width="7.44140625" style="12" customWidth="1"/>
    <col min="12276" max="12276" width="0" style="12" hidden="1" customWidth="1"/>
    <col min="12277" max="12277" width="4" style="12" customWidth="1"/>
    <col min="12278" max="12526" width="9.109375" style="12"/>
    <col min="12527" max="12527" width="7.44140625" style="12" customWidth="1"/>
    <col min="12528" max="12528" width="52.5546875" style="12" customWidth="1"/>
    <col min="12529" max="12529" width="15.6640625" style="12" customWidth="1"/>
    <col min="12530" max="12530" width="12.5546875" style="12" customWidth="1"/>
    <col min="12531" max="12531" width="7.44140625" style="12" customWidth="1"/>
    <col min="12532" max="12532" width="0" style="12" hidden="1" customWidth="1"/>
    <col min="12533" max="12533" width="4" style="12" customWidth="1"/>
    <col min="12534" max="12782" width="9.109375" style="12"/>
    <col min="12783" max="12783" width="7.44140625" style="12" customWidth="1"/>
    <col min="12784" max="12784" width="52.5546875" style="12" customWidth="1"/>
    <col min="12785" max="12785" width="15.6640625" style="12" customWidth="1"/>
    <col min="12786" max="12786" width="12.5546875" style="12" customWidth="1"/>
    <col min="12787" max="12787" width="7.44140625" style="12" customWidth="1"/>
    <col min="12788" max="12788" width="0" style="12" hidden="1" customWidth="1"/>
    <col min="12789" max="12789" width="4" style="12" customWidth="1"/>
    <col min="12790" max="13038" width="9.109375" style="12"/>
    <col min="13039" max="13039" width="7.44140625" style="12" customWidth="1"/>
    <col min="13040" max="13040" width="52.5546875" style="12" customWidth="1"/>
    <col min="13041" max="13041" width="15.6640625" style="12" customWidth="1"/>
    <col min="13042" max="13042" width="12.5546875" style="12" customWidth="1"/>
    <col min="13043" max="13043" width="7.44140625" style="12" customWidth="1"/>
    <col min="13044" max="13044" width="0" style="12" hidden="1" customWidth="1"/>
    <col min="13045" max="13045" width="4" style="12" customWidth="1"/>
    <col min="13046" max="13294" width="9.109375" style="12"/>
    <col min="13295" max="13295" width="7.44140625" style="12" customWidth="1"/>
    <col min="13296" max="13296" width="52.5546875" style="12" customWidth="1"/>
    <col min="13297" max="13297" width="15.6640625" style="12" customWidth="1"/>
    <col min="13298" max="13298" width="12.5546875" style="12" customWidth="1"/>
    <col min="13299" max="13299" width="7.44140625" style="12" customWidth="1"/>
    <col min="13300" max="13300" width="0" style="12" hidden="1" customWidth="1"/>
    <col min="13301" max="13301" width="4" style="12" customWidth="1"/>
    <col min="13302" max="13550" width="9.109375" style="12"/>
    <col min="13551" max="13551" width="7.44140625" style="12" customWidth="1"/>
    <col min="13552" max="13552" width="52.5546875" style="12" customWidth="1"/>
    <col min="13553" max="13553" width="15.6640625" style="12" customWidth="1"/>
    <col min="13554" max="13554" width="12.5546875" style="12" customWidth="1"/>
    <col min="13555" max="13555" width="7.44140625" style="12" customWidth="1"/>
    <col min="13556" max="13556" width="0" style="12" hidden="1" customWidth="1"/>
    <col min="13557" max="13557" width="4" style="12" customWidth="1"/>
    <col min="13558" max="13806" width="9.109375" style="12"/>
    <col min="13807" max="13807" width="7.44140625" style="12" customWidth="1"/>
    <col min="13808" max="13808" width="52.5546875" style="12" customWidth="1"/>
    <col min="13809" max="13809" width="15.6640625" style="12" customWidth="1"/>
    <col min="13810" max="13810" width="12.5546875" style="12" customWidth="1"/>
    <col min="13811" max="13811" width="7.44140625" style="12" customWidth="1"/>
    <col min="13812" max="13812" width="0" style="12" hidden="1" customWidth="1"/>
    <col min="13813" max="13813" width="4" style="12" customWidth="1"/>
    <col min="13814" max="14062" width="9.109375" style="12"/>
    <col min="14063" max="14063" width="7.44140625" style="12" customWidth="1"/>
    <col min="14064" max="14064" width="52.5546875" style="12" customWidth="1"/>
    <col min="14065" max="14065" width="15.6640625" style="12" customWidth="1"/>
    <col min="14066" max="14066" width="12.5546875" style="12" customWidth="1"/>
    <col min="14067" max="14067" width="7.44140625" style="12" customWidth="1"/>
    <col min="14068" max="14068" width="0" style="12" hidden="1" customWidth="1"/>
    <col min="14069" max="14069" width="4" style="12" customWidth="1"/>
    <col min="14070" max="14318" width="9.109375" style="12"/>
    <col min="14319" max="14319" width="7.44140625" style="12" customWidth="1"/>
    <col min="14320" max="14320" width="52.5546875" style="12" customWidth="1"/>
    <col min="14321" max="14321" width="15.6640625" style="12" customWidth="1"/>
    <col min="14322" max="14322" width="12.5546875" style="12" customWidth="1"/>
    <col min="14323" max="14323" width="7.44140625" style="12" customWidth="1"/>
    <col min="14324" max="14324" width="0" style="12" hidden="1" customWidth="1"/>
    <col min="14325" max="14325" width="4" style="12" customWidth="1"/>
    <col min="14326" max="14574" width="9.109375" style="12"/>
    <col min="14575" max="14575" width="7.44140625" style="12" customWidth="1"/>
    <col min="14576" max="14576" width="52.5546875" style="12" customWidth="1"/>
    <col min="14577" max="14577" width="15.6640625" style="12" customWidth="1"/>
    <col min="14578" max="14578" width="12.5546875" style="12" customWidth="1"/>
    <col min="14579" max="14579" width="7.44140625" style="12" customWidth="1"/>
    <col min="14580" max="14580" width="0" style="12" hidden="1" customWidth="1"/>
    <col min="14581" max="14581" width="4" style="12" customWidth="1"/>
    <col min="14582" max="14830" width="9.109375" style="12"/>
    <col min="14831" max="14831" width="7.44140625" style="12" customWidth="1"/>
    <col min="14832" max="14832" width="52.5546875" style="12" customWidth="1"/>
    <col min="14833" max="14833" width="15.6640625" style="12" customWidth="1"/>
    <col min="14834" max="14834" width="12.5546875" style="12" customWidth="1"/>
    <col min="14835" max="14835" width="7.44140625" style="12" customWidth="1"/>
    <col min="14836" max="14836" width="0" style="12" hidden="1" customWidth="1"/>
    <col min="14837" max="14837" width="4" style="12" customWidth="1"/>
    <col min="14838" max="15086" width="9.109375" style="12"/>
    <col min="15087" max="15087" width="7.44140625" style="12" customWidth="1"/>
    <col min="15088" max="15088" width="52.5546875" style="12" customWidth="1"/>
    <col min="15089" max="15089" width="15.6640625" style="12" customWidth="1"/>
    <col min="15090" max="15090" width="12.5546875" style="12" customWidth="1"/>
    <col min="15091" max="15091" width="7.44140625" style="12" customWidth="1"/>
    <col min="15092" max="15092" width="0" style="12" hidden="1" customWidth="1"/>
    <col min="15093" max="15093" width="4" style="12" customWidth="1"/>
    <col min="15094" max="15342" width="9.109375" style="12"/>
    <col min="15343" max="15343" width="7.44140625" style="12" customWidth="1"/>
    <col min="15344" max="15344" width="52.5546875" style="12" customWidth="1"/>
    <col min="15345" max="15345" width="15.6640625" style="12" customWidth="1"/>
    <col min="15346" max="15346" width="12.5546875" style="12" customWidth="1"/>
    <col min="15347" max="15347" width="7.44140625" style="12" customWidth="1"/>
    <col min="15348" max="15348" width="0" style="12" hidden="1" customWidth="1"/>
    <col min="15349" max="15349" width="4" style="12" customWidth="1"/>
    <col min="15350" max="15598" width="9.109375" style="12"/>
    <col min="15599" max="15599" width="7.44140625" style="12" customWidth="1"/>
    <col min="15600" max="15600" width="52.5546875" style="12" customWidth="1"/>
    <col min="15601" max="15601" width="15.6640625" style="12" customWidth="1"/>
    <col min="15602" max="15602" width="12.5546875" style="12" customWidth="1"/>
    <col min="15603" max="15603" width="7.44140625" style="12" customWidth="1"/>
    <col min="15604" max="15604" width="0" style="12" hidden="1" customWidth="1"/>
    <col min="15605" max="15605" width="4" style="12" customWidth="1"/>
    <col min="15606" max="15854" width="9.109375" style="12"/>
    <col min="15855" max="15855" width="7.44140625" style="12" customWidth="1"/>
    <col min="15856" max="15856" width="52.5546875" style="12" customWidth="1"/>
    <col min="15857" max="15857" width="15.6640625" style="12" customWidth="1"/>
    <col min="15858" max="15858" width="12.5546875" style="12" customWidth="1"/>
    <col min="15859" max="15859" width="7.44140625" style="12" customWidth="1"/>
    <col min="15860" max="15860" width="0" style="12" hidden="1" customWidth="1"/>
    <col min="15861" max="15861" width="4" style="12" customWidth="1"/>
    <col min="15862" max="16110" width="9.109375" style="12"/>
    <col min="16111" max="16111" width="7.44140625" style="12" customWidth="1"/>
    <col min="16112" max="16112" width="52.5546875" style="12" customWidth="1"/>
    <col min="16113" max="16113" width="15.6640625" style="12" customWidth="1"/>
    <col min="16114" max="16114" width="12.5546875" style="12" customWidth="1"/>
    <col min="16115" max="16115" width="7.44140625" style="12" customWidth="1"/>
    <col min="16116" max="16116" width="0" style="12" hidden="1" customWidth="1"/>
    <col min="16117" max="16117" width="4" style="12" customWidth="1"/>
    <col min="16118" max="16377" width="9.109375" style="12"/>
    <col min="16378" max="16384" width="9.109375" style="12" customWidth="1"/>
  </cols>
  <sheetData>
    <row r="1" spans="1:11" ht="17.100000000000001" customHeight="1">
      <c r="C1" s="279"/>
      <c r="D1" s="280"/>
      <c r="E1" s="280"/>
      <c r="F1" s="280"/>
      <c r="G1" s="280"/>
      <c r="H1" s="280"/>
      <c r="I1" s="280"/>
      <c r="J1" s="280"/>
    </row>
    <row r="2" spans="1:11" ht="16.5" customHeight="1">
      <c r="A2" s="147" t="s">
        <v>1655</v>
      </c>
      <c r="B2" s="148"/>
      <c r="C2" s="148"/>
      <c r="D2" s="159"/>
      <c r="E2" s="192"/>
      <c r="F2" s="192"/>
      <c r="G2" s="192"/>
      <c r="H2" s="192"/>
      <c r="I2" s="159"/>
      <c r="J2" s="159"/>
    </row>
    <row r="3" spans="1:11" s="94" customFormat="1" ht="42.75" customHeight="1">
      <c r="A3" s="253" t="s">
        <v>1626</v>
      </c>
      <c r="B3" s="281"/>
      <c r="C3" s="281"/>
      <c r="D3" s="282"/>
      <c r="E3" s="193" t="str">
        <f>'Opći dio'!C15</f>
        <v xml:space="preserve">OSTVARENJE/IZVRŠENJE 
2023. </v>
      </c>
      <c r="F3" s="193" t="str">
        <f>'Opći dio'!D15</f>
        <v>IZVORNI PLAN  2024.</v>
      </c>
      <c r="G3" s="193" t="str">
        <f>'Opći dio'!E15</f>
        <v>REBALANS 2024.</v>
      </c>
      <c r="H3" s="193" t="str">
        <f>'Opći dio'!F15</f>
        <v xml:space="preserve">OSTVARENJE/IZVRŠENJE 
 2024. </v>
      </c>
      <c r="I3" s="134" t="str">
        <f>'Prihodi po ekonom. klas.'!J3</f>
        <v>INDEKS</v>
      </c>
      <c r="J3" s="134" t="str">
        <f>'Prihodi po ekonom. klas.'!K3</f>
        <v>INDEKS</v>
      </c>
    </row>
    <row r="4" spans="1:11" s="57" customFormat="1" ht="14.4" customHeight="1">
      <c r="A4" s="85">
        <f>'Prihodi po ekonom. klas.'!A4</f>
        <v>1</v>
      </c>
      <c r="B4" s="85"/>
      <c r="C4" s="85"/>
      <c r="D4" s="72"/>
      <c r="E4" s="194">
        <v>2</v>
      </c>
      <c r="F4" s="194">
        <v>3</v>
      </c>
      <c r="G4" s="194">
        <v>4</v>
      </c>
      <c r="H4" s="194">
        <v>5</v>
      </c>
      <c r="I4" s="81" t="s">
        <v>1613</v>
      </c>
      <c r="J4" s="82" t="s">
        <v>1692</v>
      </c>
      <c r="K4" s="82"/>
    </row>
    <row r="5" spans="1:11" s="84" customFormat="1" ht="15" customHeight="1">
      <c r="A5" s="258" t="s">
        <v>1630</v>
      </c>
      <c r="B5" s="270"/>
      <c r="C5" s="270"/>
      <c r="D5" s="271"/>
      <c r="E5" s="135">
        <f>E6+E20+E90+E344+E254+E324</f>
        <v>6241826.1519999998</v>
      </c>
      <c r="F5" s="135">
        <f>F6+F20+F90+F344+F254+F324</f>
        <v>6363971</v>
      </c>
      <c r="G5" s="135">
        <f>G6+G20+G90+G344+G254+G324</f>
        <v>7253381</v>
      </c>
      <c r="H5" s="135">
        <f>H6+H20+H90+H344+H254+H324</f>
        <v>7112691.0099999998</v>
      </c>
      <c r="I5" s="136">
        <f>H5/E5*100</f>
        <v>113.95208448285537</v>
      </c>
      <c r="J5" s="136">
        <f>H5/G5*100</f>
        <v>98.060352958158404</v>
      </c>
    </row>
    <row r="6" spans="1:11" s="94" customFormat="1" ht="30" customHeight="1">
      <c r="A6" s="283" t="s">
        <v>1465</v>
      </c>
      <c r="B6" s="284"/>
      <c r="C6" s="284"/>
      <c r="D6" s="284"/>
      <c r="E6" s="135">
        <f t="shared" ref="E6:G7" si="0">E7</f>
        <v>3381882.7299999995</v>
      </c>
      <c r="F6" s="135">
        <f t="shared" si="0"/>
        <v>3539826</v>
      </c>
      <c r="G6" s="135">
        <f t="shared" si="0"/>
        <v>4063570</v>
      </c>
      <c r="H6" s="135">
        <f t="shared" ref="F6:H8" si="1">H7</f>
        <v>4064949.7100000004</v>
      </c>
      <c r="I6" s="136">
        <f t="shared" ref="I6:I67" si="2">H6/E6*100</f>
        <v>120.19783163800008</v>
      </c>
      <c r="J6" s="136">
        <f t="shared" ref="J6:J69" si="3">H6/G6*100</f>
        <v>100.03395314957046</v>
      </c>
    </row>
    <row r="7" spans="1:11" s="94" customFormat="1" ht="30.75" customHeight="1">
      <c r="A7" s="274" t="s">
        <v>1704</v>
      </c>
      <c r="B7" s="275"/>
      <c r="C7" s="275"/>
      <c r="D7" s="276"/>
      <c r="E7" s="71">
        <f t="shared" si="0"/>
        <v>3381882.7299999995</v>
      </c>
      <c r="F7" s="71">
        <f>F8</f>
        <v>3539826</v>
      </c>
      <c r="G7" s="71">
        <f t="shared" si="0"/>
        <v>4063570</v>
      </c>
      <c r="H7" s="71">
        <f t="shared" si="1"/>
        <v>4064949.7100000004</v>
      </c>
      <c r="I7" s="137">
        <f t="shared" si="2"/>
        <v>120.19783163800008</v>
      </c>
      <c r="J7" s="137">
        <f t="shared" si="3"/>
        <v>100.03395314957046</v>
      </c>
    </row>
    <row r="8" spans="1:11" s="94" customFormat="1" ht="15" customHeight="1">
      <c r="A8" s="253" t="s">
        <v>1261</v>
      </c>
      <c r="B8" s="277"/>
      <c r="C8" s="277"/>
      <c r="D8" s="278"/>
      <c r="E8" s="71">
        <f>E9</f>
        <v>3381882.7299999995</v>
      </c>
      <c r="F8" s="71">
        <f t="shared" si="1"/>
        <v>3539826</v>
      </c>
      <c r="G8" s="71">
        <f t="shared" si="1"/>
        <v>4063570</v>
      </c>
      <c r="H8" s="71">
        <f t="shared" si="1"/>
        <v>4064949.7100000004</v>
      </c>
      <c r="I8" s="137">
        <f t="shared" si="2"/>
        <v>120.19783163800008</v>
      </c>
      <c r="J8" s="137">
        <f t="shared" si="3"/>
        <v>100.03395314957046</v>
      </c>
    </row>
    <row r="9" spans="1:11" s="84" customFormat="1" ht="15" customHeight="1">
      <c r="A9" s="101">
        <v>3</v>
      </c>
      <c r="B9" s="85"/>
      <c r="C9" s="41"/>
      <c r="D9" s="41" t="s">
        <v>1356</v>
      </c>
      <c r="E9" s="64">
        <f>E10+E16</f>
        <v>3381882.7299999995</v>
      </c>
      <c r="F9" s="64">
        <f>F10+F16</f>
        <v>3539826</v>
      </c>
      <c r="G9" s="64">
        <f>G10+G16</f>
        <v>4063570</v>
      </c>
      <c r="H9" s="64">
        <f>H10+H16</f>
        <v>4064949.7100000004</v>
      </c>
      <c r="I9" s="138">
        <f t="shared" si="2"/>
        <v>120.19783163800008</v>
      </c>
      <c r="J9" s="138">
        <f t="shared" si="3"/>
        <v>100.03395314957046</v>
      </c>
    </row>
    <row r="10" spans="1:11" s="84" customFormat="1" ht="15" customHeight="1">
      <c r="A10" s="85"/>
      <c r="B10" s="101">
        <v>31</v>
      </c>
      <c r="C10" s="41"/>
      <c r="D10" s="41" t="s">
        <v>1318</v>
      </c>
      <c r="E10" s="64">
        <f>SUM(E11:E15)</f>
        <v>3309061.0399999996</v>
      </c>
      <c r="F10" s="64">
        <f>SUM(F11:F15)</f>
        <v>3452309</v>
      </c>
      <c r="G10" s="64">
        <f>SUM(G11:G15)</f>
        <v>3988969</v>
      </c>
      <c r="H10" s="64">
        <f>SUM(H11:H15)</f>
        <v>3992564.3700000006</v>
      </c>
      <c r="I10" s="138">
        <f t="shared" si="2"/>
        <v>120.65550685641027</v>
      </c>
      <c r="J10" s="138">
        <f t="shared" si="3"/>
        <v>100.09013281376717</v>
      </c>
    </row>
    <row r="11" spans="1:11" s="94" customFormat="1" ht="15" customHeight="1">
      <c r="A11" s="149"/>
      <c r="B11" s="149"/>
      <c r="C11" s="149">
        <v>3111</v>
      </c>
      <c r="D11" s="67" t="s">
        <v>1395</v>
      </c>
      <c r="E11" s="67">
        <v>2753562.61</v>
      </c>
      <c r="F11" s="67">
        <v>2899100</v>
      </c>
      <c r="G11" s="67">
        <v>3336439</v>
      </c>
      <c r="H11" s="67">
        <f>3139277.97+196316.37+2159.97</f>
        <v>3337754.3100000005</v>
      </c>
      <c r="I11" s="139">
        <f t="shared" si="2"/>
        <v>121.21584952811371</v>
      </c>
      <c r="J11" s="139">
        <f t="shared" si="3"/>
        <v>100.03942256999156</v>
      </c>
    </row>
    <row r="12" spans="1:11" s="94" customFormat="1" ht="15" customHeight="1">
      <c r="A12" s="149"/>
      <c r="B12" s="149"/>
      <c r="C12" s="149">
        <v>3114</v>
      </c>
      <c r="D12" s="67" t="s">
        <v>1562</v>
      </c>
      <c r="E12" s="67">
        <v>1953.07</v>
      </c>
      <c r="F12" s="67">
        <v>2369</v>
      </c>
      <c r="G12" s="67">
        <v>3494</v>
      </c>
      <c r="H12" s="67">
        <v>1954.13</v>
      </c>
      <c r="I12" s="139">
        <f t="shared" si="2"/>
        <v>100.05427352834258</v>
      </c>
      <c r="J12" s="139">
        <f t="shared" si="3"/>
        <v>55.928162564396111</v>
      </c>
    </row>
    <row r="13" spans="1:11" s="94" customFormat="1" ht="15" customHeight="1">
      <c r="A13" s="149"/>
      <c r="B13" s="149"/>
      <c r="C13" s="149">
        <v>3121</v>
      </c>
      <c r="D13" s="67" t="s">
        <v>1293</v>
      </c>
      <c r="E13" s="67">
        <v>98885.21</v>
      </c>
      <c r="F13" s="67">
        <v>68315</v>
      </c>
      <c r="G13" s="67">
        <v>100989</v>
      </c>
      <c r="H13" s="67">
        <v>101803.64</v>
      </c>
      <c r="I13" s="139">
        <f t="shared" si="2"/>
        <v>102.95133114446537</v>
      </c>
      <c r="J13" s="139">
        <f t="shared" si="3"/>
        <v>100.80666211171514</v>
      </c>
    </row>
    <row r="14" spans="1:11" s="94" customFormat="1" ht="15" customHeight="1">
      <c r="A14" s="149"/>
      <c r="B14" s="149"/>
      <c r="C14" s="149">
        <v>3132</v>
      </c>
      <c r="D14" s="67" t="s">
        <v>1354</v>
      </c>
      <c r="E14" s="67">
        <v>454660.15</v>
      </c>
      <c r="F14" s="67">
        <v>482525</v>
      </c>
      <c r="G14" s="67">
        <v>548047</v>
      </c>
      <c r="H14" s="67">
        <f>518412.81+32283.08+356.4</f>
        <v>551052.29</v>
      </c>
      <c r="I14" s="139">
        <f t="shared" si="2"/>
        <v>121.20092117156078</v>
      </c>
      <c r="J14" s="139">
        <f t="shared" si="3"/>
        <v>100.548363552761</v>
      </c>
    </row>
    <row r="15" spans="1:11" s="94" customFormat="1" ht="15" customHeight="1">
      <c r="A15" s="149"/>
      <c r="B15" s="149"/>
      <c r="C15" s="149">
        <v>3133</v>
      </c>
      <c r="D15" s="67" t="s">
        <v>1396</v>
      </c>
      <c r="E15" s="67"/>
      <c r="F15" s="67">
        <v>0</v>
      </c>
      <c r="G15" s="67"/>
      <c r="H15" s="67"/>
      <c r="I15" s="139" t="e">
        <f t="shared" si="2"/>
        <v>#DIV/0!</v>
      </c>
      <c r="J15" s="139" t="e">
        <f t="shared" si="3"/>
        <v>#DIV/0!</v>
      </c>
    </row>
    <row r="16" spans="1:11" s="97" customFormat="1" ht="15" customHeight="1">
      <c r="A16" s="150"/>
      <c r="B16" s="150">
        <v>32</v>
      </c>
      <c r="C16" s="150"/>
      <c r="D16" s="102" t="s">
        <v>1321</v>
      </c>
      <c r="E16" s="102">
        <f>SUM(E17:E19)</f>
        <v>72821.69</v>
      </c>
      <c r="F16" s="102">
        <f>SUM(F17:F19)</f>
        <v>87517</v>
      </c>
      <c r="G16" s="102">
        <f>SUM(G17:G19)</f>
        <v>74601</v>
      </c>
      <c r="H16" s="102">
        <f>SUM(H17:H19)</f>
        <v>72385.34</v>
      </c>
      <c r="I16" s="140">
        <f t="shared" si="2"/>
        <v>99.400796658248382</v>
      </c>
      <c r="J16" s="140">
        <f t="shared" si="3"/>
        <v>97.029986193214569</v>
      </c>
    </row>
    <row r="17" spans="1:10" s="94" customFormat="1" ht="15" customHeight="1">
      <c r="A17" s="149"/>
      <c r="B17" s="149"/>
      <c r="C17" s="149">
        <v>3212</v>
      </c>
      <c r="D17" s="67" t="s">
        <v>1265</v>
      </c>
      <c r="E17" s="67">
        <v>61982.76</v>
      </c>
      <c r="F17" s="67">
        <v>71845</v>
      </c>
      <c r="G17" s="67">
        <v>61737</v>
      </c>
      <c r="H17" s="67">
        <v>59572.73</v>
      </c>
      <c r="I17" s="139">
        <f t="shared" si="2"/>
        <v>96.111773660934105</v>
      </c>
      <c r="J17" s="139">
        <f t="shared" si="3"/>
        <v>96.494371284642924</v>
      </c>
    </row>
    <row r="18" spans="1:10" s="94" customFormat="1" ht="15" customHeight="1">
      <c r="A18" s="149"/>
      <c r="B18" s="149"/>
      <c r="C18" s="149">
        <v>3236</v>
      </c>
      <c r="D18" s="67" t="s">
        <v>1277</v>
      </c>
      <c r="E18" s="67">
        <v>6530.07</v>
      </c>
      <c r="F18" s="67">
        <v>9724</v>
      </c>
      <c r="G18" s="67">
        <v>6880</v>
      </c>
      <c r="H18" s="67">
        <v>6848.61</v>
      </c>
      <c r="I18" s="139">
        <f t="shared" si="2"/>
        <v>104.8780487804878</v>
      </c>
      <c r="J18" s="139">
        <f t="shared" si="3"/>
        <v>99.543750000000003</v>
      </c>
    </row>
    <row r="19" spans="1:10" s="94" customFormat="1" ht="15" customHeight="1">
      <c r="A19" s="149"/>
      <c r="B19" s="149"/>
      <c r="C19" s="149">
        <v>3295</v>
      </c>
      <c r="D19" s="67" t="s">
        <v>1284</v>
      </c>
      <c r="E19" s="67">
        <v>4308.8599999999997</v>
      </c>
      <c r="F19" s="67">
        <v>5948</v>
      </c>
      <c r="G19" s="67">
        <v>5984</v>
      </c>
      <c r="H19" s="67">
        <v>5964</v>
      </c>
      <c r="I19" s="139">
        <f t="shared" si="2"/>
        <v>138.41248033122451</v>
      </c>
      <c r="J19" s="139">
        <f t="shared" si="3"/>
        <v>99.665775401069524</v>
      </c>
    </row>
    <row r="20" spans="1:10" s="94" customFormat="1" ht="30" customHeight="1">
      <c r="A20" s="258" t="s">
        <v>1461</v>
      </c>
      <c r="B20" s="272"/>
      <c r="C20" s="272"/>
      <c r="D20" s="273"/>
      <c r="E20" s="135">
        <f>E21+E78+E73</f>
        <v>376202.98000000004</v>
      </c>
      <c r="F20" s="135">
        <f t="shared" ref="F20" si="4">F21+F78+F74</f>
        <v>551774</v>
      </c>
      <c r="G20" s="135">
        <f>G21+G78+G74</f>
        <v>550116</v>
      </c>
      <c r="H20" s="135">
        <f>H21+H78+H73</f>
        <v>341081.28999999986</v>
      </c>
      <c r="I20" s="136">
        <f t="shared" si="2"/>
        <v>90.664164861213976</v>
      </c>
      <c r="J20" s="136">
        <f t="shared" si="3"/>
        <v>62.001703277126985</v>
      </c>
    </row>
    <row r="21" spans="1:10" s="94" customFormat="1" ht="32.25" customHeight="1">
      <c r="A21" s="258" t="s">
        <v>862</v>
      </c>
      <c r="B21" s="272"/>
      <c r="C21" s="272"/>
      <c r="D21" s="273"/>
      <c r="E21" s="151">
        <f>E22</f>
        <v>365577.52</v>
      </c>
      <c r="F21" s="151">
        <f t="shared" ref="F21" si="5">F22</f>
        <v>542494</v>
      </c>
      <c r="G21" s="151">
        <f>G22</f>
        <v>543486</v>
      </c>
      <c r="H21" s="151">
        <f>H22</f>
        <v>336904.56999999989</v>
      </c>
      <c r="I21" s="152">
        <f t="shared" si="2"/>
        <v>92.156807125339625</v>
      </c>
      <c r="J21" s="152">
        <f t="shared" si="3"/>
        <v>61.989558148691948</v>
      </c>
    </row>
    <row r="22" spans="1:10" s="94" customFormat="1" ht="15" customHeight="1">
      <c r="A22" s="258" t="s">
        <v>1261</v>
      </c>
      <c r="B22" s="272"/>
      <c r="C22" s="272"/>
      <c r="D22" s="273"/>
      <c r="E22" s="71">
        <f>E23+E64</f>
        <v>365577.52</v>
      </c>
      <c r="F22" s="71">
        <f>F23+F64</f>
        <v>542494</v>
      </c>
      <c r="G22" s="71">
        <f>G23+G64</f>
        <v>543486</v>
      </c>
      <c r="H22" s="71">
        <f>H23+H64</f>
        <v>336904.56999999989</v>
      </c>
      <c r="I22" s="137">
        <f t="shared" si="2"/>
        <v>92.156807125339625</v>
      </c>
      <c r="J22" s="137">
        <f t="shared" si="3"/>
        <v>61.989558148691948</v>
      </c>
    </row>
    <row r="23" spans="1:10" s="84" customFormat="1" ht="15" customHeight="1">
      <c r="A23" s="101">
        <v>3</v>
      </c>
      <c r="B23" s="85"/>
      <c r="C23" s="41"/>
      <c r="D23" s="41" t="s">
        <v>1356</v>
      </c>
      <c r="E23" s="64">
        <f>E24+E30+E56+E60+E62</f>
        <v>356035.63</v>
      </c>
      <c r="F23" s="64">
        <f>F24+F30+F56+F60+F62</f>
        <v>463668</v>
      </c>
      <c r="G23" s="64">
        <f>G24+G30+G56+G60+G62</f>
        <v>511300</v>
      </c>
      <c r="H23" s="64">
        <f>H24+H30+H56+H60+H62</f>
        <v>312824.3299999999</v>
      </c>
      <c r="I23" s="138">
        <f t="shared" si="2"/>
        <v>87.863209083877337</v>
      </c>
      <c r="J23" s="138">
        <f t="shared" si="3"/>
        <v>61.182149423039291</v>
      </c>
    </row>
    <row r="24" spans="1:10" s="84" customFormat="1" ht="15" customHeight="1">
      <c r="A24" s="85"/>
      <c r="B24" s="101">
        <v>31</v>
      </c>
      <c r="C24" s="41"/>
      <c r="D24" s="41" t="s">
        <v>1318</v>
      </c>
      <c r="E24" s="64">
        <f>SUM(E25:E29)</f>
        <v>866</v>
      </c>
      <c r="F24" s="64">
        <f>SUM(F25:F29)</f>
        <v>0</v>
      </c>
      <c r="G24" s="64">
        <f>SUM(G25:G29)</f>
        <v>0</v>
      </c>
      <c r="H24" s="64">
        <f>SUM(H25:H29)</f>
        <v>0</v>
      </c>
      <c r="I24" s="138">
        <f t="shared" si="2"/>
        <v>0</v>
      </c>
      <c r="J24" s="138" t="e">
        <f t="shared" si="3"/>
        <v>#DIV/0!</v>
      </c>
    </row>
    <row r="25" spans="1:10" s="84" customFormat="1" ht="15" customHeight="1">
      <c r="A25" s="85"/>
      <c r="B25" s="85"/>
      <c r="C25" s="85">
        <v>3111</v>
      </c>
      <c r="D25" s="67" t="s">
        <v>1395</v>
      </c>
      <c r="E25" s="67">
        <v>743</v>
      </c>
      <c r="F25" s="67">
        <v>0</v>
      </c>
      <c r="G25" s="67"/>
      <c r="H25" s="67"/>
      <c r="I25" s="139">
        <f t="shared" si="2"/>
        <v>0</v>
      </c>
      <c r="J25" s="139" t="e">
        <f t="shared" si="3"/>
        <v>#DIV/0!</v>
      </c>
    </row>
    <row r="26" spans="1:10" s="84" customFormat="1" ht="15" customHeight="1">
      <c r="A26" s="85"/>
      <c r="B26" s="85"/>
      <c r="C26" s="85">
        <v>3112</v>
      </c>
      <c r="D26" s="67" t="s">
        <v>1405</v>
      </c>
      <c r="E26" s="67"/>
      <c r="F26" s="67">
        <v>0</v>
      </c>
      <c r="G26" s="67"/>
      <c r="H26" s="67"/>
      <c r="I26" s="139" t="e">
        <f t="shared" si="2"/>
        <v>#DIV/0!</v>
      </c>
      <c r="J26" s="139" t="e">
        <f t="shared" si="3"/>
        <v>#DIV/0!</v>
      </c>
    </row>
    <row r="27" spans="1:10" s="84" customFormat="1" ht="15" customHeight="1">
      <c r="A27" s="85"/>
      <c r="B27" s="85"/>
      <c r="C27" s="85">
        <v>3113</v>
      </c>
      <c r="D27" s="67" t="s">
        <v>1500</v>
      </c>
      <c r="E27" s="67"/>
      <c r="F27" s="67">
        <v>0</v>
      </c>
      <c r="G27" s="67"/>
      <c r="H27" s="67"/>
      <c r="I27" s="139" t="e">
        <f t="shared" si="2"/>
        <v>#DIV/0!</v>
      </c>
      <c r="J27" s="139" t="e">
        <f t="shared" si="3"/>
        <v>#DIV/0!</v>
      </c>
    </row>
    <row r="28" spans="1:10" s="84" customFormat="1" ht="15" customHeight="1">
      <c r="A28" s="85"/>
      <c r="B28" s="85"/>
      <c r="C28" s="85">
        <v>3132</v>
      </c>
      <c r="D28" s="67" t="s">
        <v>1354</v>
      </c>
      <c r="E28" s="67">
        <v>123</v>
      </c>
      <c r="F28" s="67">
        <v>0</v>
      </c>
      <c r="G28" s="67"/>
      <c r="H28" s="67"/>
      <c r="I28" s="139">
        <f t="shared" si="2"/>
        <v>0</v>
      </c>
      <c r="J28" s="139" t="e">
        <f t="shared" si="3"/>
        <v>#DIV/0!</v>
      </c>
    </row>
    <row r="29" spans="1:10" s="84" customFormat="1" ht="15" customHeight="1">
      <c r="A29" s="85"/>
      <c r="B29" s="85"/>
      <c r="C29" s="85">
        <v>3133</v>
      </c>
      <c r="D29" s="67" t="s">
        <v>1396</v>
      </c>
      <c r="E29" s="67"/>
      <c r="F29" s="67">
        <v>0</v>
      </c>
      <c r="G29" s="67">
        <v>0</v>
      </c>
      <c r="H29" s="67"/>
      <c r="I29" s="139" t="e">
        <f t="shared" si="2"/>
        <v>#DIV/0!</v>
      </c>
      <c r="J29" s="139" t="e">
        <f t="shared" si="3"/>
        <v>#DIV/0!</v>
      </c>
    </row>
    <row r="30" spans="1:10" s="84" customFormat="1" ht="15" customHeight="1">
      <c r="A30" s="85"/>
      <c r="B30" s="101">
        <v>32</v>
      </c>
      <c r="C30" s="85"/>
      <c r="D30" s="101" t="s">
        <v>1321</v>
      </c>
      <c r="E30" s="102">
        <f>SUM(E31:E55)</f>
        <v>352618.3</v>
      </c>
      <c r="F30" s="102">
        <f>SUM(F31:F55)</f>
        <v>458528</v>
      </c>
      <c r="G30" s="102">
        <f>SUM(G31:G55)</f>
        <v>503800</v>
      </c>
      <c r="H30" s="102">
        <f>SUM(H31:H55)</f>
        <v>306605.89999999991</v>
      </c>
      <c r="I30" s="139">
        <f t="shared" si="2"/>
        <v>86.951216088331179</v>
      </c>
      <c r="J30" s="139">
        <f t="shared" si="3"/>
        <v>60.858654227868179</v>
      </c>
    </row>
    <row r="31" spans="1:10" s="84" customFormat="1" ht="15" customHeight="1">
      <c r="A31" s="85"/>
      <c r="B31" s="85"/>
      <c r="C31" s="85">
        <v>3211</v>
      </c>
      <c r="D31" s="67" t="s">
        <v>1264</v>
      </c>
      <c r="E31" s="67">
        <v>9857.0999999999985</v>
      </c>
      <c r="F31" s="67">
        <v>16500</v>
      </c>
      <c r="G31" s="67">
        <v>25000</v>
      </c>
      <c r="H31" s="67">
        <v>18990.580000000002</v>
      </c>
      <c r="I31" s="139">
        <f t="shared" si="2"/>
        <v>192.65889561838679</v>
      </c>
      <c r="J31" s="139">
        <f t="shared" si="3"/>
        <v>75.962320000000005</v>
      </c>
    </row>
    <row r="32" spans="1:10" s="84" customFormat="1" ht="15" customHeight="1">
      <c r="A32" s="85"/>
      <c r="B32" s="85"/>
      <c r="C32" s="85">
        <v>3213</v>
      </c>
      <c r="D32" s="67" t="s">
        <v>1266</v>
      </c>
      <c r="E32" s="67">
        <v>2253.7600000000002</v>
      </c>
      <c r="F32" s="67">
        <v>3000</v>
      </c>
      <c r="G32" s="67">
        <v>5000</v>
      </c>
      <c r="H32" s="67">
        <v>3976.35</v>
      </c>
      <c r="I32" s="139">
        <f t="shared" si="2"/>
        <v>176.43182947607551</v>
      </c>
      <c r="J32" s="139">
        <f t="shared" si="3"/>
        <v>79.527000000000001</v>
      </c>
    </row>
    <row r="33" spans="1:10" s="84" customFormat="1" ht="15" customHeight="1">
      <c r="A33" s="85"/>
      <c r="B33" s="85"/>
      <c r="C33" s="85">
        <v>3214</v>
      </c>
      <c r="D33" s="67" t="s">
        <v>1538</v>
      </c>
      <c r="E33" s="67">
        <v>28.8</v>
      </c>
      <c r="F33" s="67"/>
      <c r="G33" s="67"/>
      <c r="H33" s="67"/>
      <c r="I33" s="139">
        <f t="shared" si="2"/>
        <v>0</v>
      </c>
      <c r="J33" s="139" t="e">
        <f t="shared" si="3"/>
        <v>#DIV/0!</v>
      </c>
    </row>
    <row r="34" spans="1:10" s="84" customFormat="1" ht="15" customHeight="1">
      <c r="A34" s="85"/>
      <c r="B34" s="85"/>
      <c r="C34" s="85">
        <v>3221</v>
      </c>
      <c r="D34" s="67" t="s">
        <v>1267</v>
      </c>
      <c r="E34" s="67">
        <v>19231.22</v>
      </c>
      <c r="F34" s="67">
        <v>18000</v>
      </c>
      <c r="G34" s="67">
        <v>25000</v>
      </c>
      <c r="H34" s="67">
        <v>21463.68</v>
      </c>
      <c r="I34" s="139">
        <f t="shared" si="2"/>
        <v>111.60851989629363</v>
      </c>
      <c r="J34" s="139">
        <f t="shared" si="3"/>
        <v>85.85472</v>
      </c>
    </row>
    <row r="35" spans="1:10" s="84" customFormat="1" ht="15" customHeight="1">
      <c r="A35" s="85"/>
      <c r="B35" s="85"/>
      <c r="C35" s="85">
        <v>3222</v>
      </c>
      <c r="D35" s="67" t="s">
        <v>1268</v>
      </c>
      <c r="E35" s="67">
        <v>687.11</v>
      </c>
      <c r="F35" s="67">
        <v>1200</v>
      </c>
      <c r="G35" s="67">
        <v>2500</v>
      </c>
      <c r="H35" s="67">
        <v>1363.5</v>
      </c>
      <c r="I35" s="139">
        <f t="shared" si="2"/>
        <v>198.43984223777852</v>
      </c>
      <c r="J35" s="139">
        <f t="shared" si="3"/>
        <v>54.54</v>
      </c>
    </row>
    <row r="36" spans="1:10" s="84" customFormat="1" ht="15" customHeight="1">
      <c r="A36" s="85"/>
      <c r="B36" s="85"/>
      <c r="C36" s="85">
        <v>3223</v>
      </c>
      <c r="D36" s="67" t="s">
        <v>1269</v>
      </c>
      <c r="E36" s="67">
        <v>51337.98</v>
      </c>
      <c r="F36" s="67">
        <v>95000</v>
      </c>
      <c r="G36" s="67">
        <v>51000</v>
      </c>
      <c r="H36" s="67">
        <v>37005.919999999998</v>
      </c>
      <c r="I36" s="139">
        <f t="shared" si="2"/>
        <v>72.082929636109554</v>
      </c>
      <c r="J36" s="139">
        <f t="shared" si="3"/>
        <v>72.560627450980391</v>
      </c>
    </row>
    <row r="37" spans="1:10" s="84" customFormat="1" ht="15" customHeight="1">
      <c r="A37" s="85"/>
      <c r="B37" s="85"/>
      <c r="C37" s="85">
        <v>3224</v>
      </c>
      <c r="D37" s="67" t="s">
        <v>1270</v>
      </c>
      <c r="E37" s="67">
        <v>16010.65</v>
      </c>
      <c r="F37" s="67">
        <v>10000</v>
      </c>
      <c r="G37" s="67">
        <v>15000</v>
      </c>
      <c r="H37" s="67">
        <v>14217.45</v>
      </c>
      <c r="I37" s="139">
        <f t="shared" si="2"/>
        <v>88.799955029933216</v>
      </c>
      <c r="J37" s="139">
        <f t="shared" si="3"/>
        <v>94.783000000000001</v>
      </c>
    </row>
    <row r="38" spans="1:10" s="84" customFormat="1" ht="15" customHeight="1">
      <c r="A38" s="85"/>
      <c r="B38" s="85"/>
      <c r="C38" s="85">
        <v>3225</v>
      </c>
      <c r="D38" s="67" t="s">
        <v>1564</v>
      </c>
      <c r="E38" s="67"/>
      <c r="F38" s="67"/>
      <c r="G38" s="67"/>
      <c r="H38" s="67"/>
      <c r="I38" s="139" t="e">
        <f t="shared" si="2"/>
        <v>#DIV/0!</v>
      </c>
      <c r="J38" s="139" t="e">
        <f t="shared" si="3"/>
        <v>#DIV/0!</v>
      </c>
    </row>
    <row r="39" spans="1:10" s="84" customFormat="1" ht="15" customHeight="1">
      <c r="A39" s="85"/>
      <c r="B39" s="85"/>
      <c r="C39" s="85">
        <v>3227</v>
      </c>
      <c r="D39" s="67" t="s">
        <v>1305</v>
      </c>
      <c r="E39" s="67"/>
      <c r="F39" s="67">
        <v>500</v>
      </c>
      <c r="G39" s="67">
        <v>1000</v>
      </c>
      <c r="H39" s="67">
        <v>570.79</v>
      </c>
      <c r="I39" s="139" t="e">
        <f t="shared" si="2"/>
        <v>#DIV/0!</v>
      </c>
      <c r="J39" s="139">
        <f t="shared" si="3"/>
        <v>57.078999999999994</v>
      </c>
    </row>
    <row r="40" spans="1:10" s="84" customFormat="1" ht="15" customHeight="1">
      <c r="A40" s="85"/>
      <c r="B40" s="85"/>
      <c r="C40" s="85">
        <v>3231</v>
      </c>
      <c r="D40" s="67" t="s">
        <v>1272</v>
      </c>
      <c r="E40" s="67">
        <v>2563.87</v>
      </c>
      <c r="F40" s="67">
        <v>3000</v>
      </c>
      <c r="G40" s="67">
        <v>12000</v>
      </c>
      <c r="H40" s="67">
        <v>6907.51</v>
      </c>
      <c r="I40" s="139">
        <f t="shared" si="2"/>
        <v>269.41732615148197</v>
      </c>
      <c r="J40" s="139">
        <f t="shared" si="3"/>
        <v>57.562583333333336</v>
      </c>
    </row>
    <row r="41" spans="1:10" s="84" customFormat="1" ht="15" customHeight="1">
      <c r="A41" s="85"/>
      <c r="B41" s="85"/>
      <c r="C41" s="85">
        <v>3232</v>
      </c>
      <c r="D41" s="67" t="s">
        <v>1273</v>
      </c>
      <c r="E41" s="67">
        <v>19582.41</v>
      </c>
      <c r="F41" s="67">
        <v>115000</v>
      </c>
      <c r="G41" s="67">
        <v>50000</v>
      </c>
      <c r="H41" s="67">
        <v>49020.44</v>
      </c>
      <c r="I41" s="139">
        <f t="shared" si="2"/>
        <v>250.32894316889497</v>
      </c>
      <c r="J41" s="139">
        <f t="shared" si="3"/>
        <v>98.040880000000001</v>
      </c>
    </row>
    <row r="42" spans="1:10" s="84" customFormat="1" ht="15" customHeight="1">
      <c r="A42" s="85"/>
      <c r="B42" s="85"/>
      <c r="C42" s="85">
        <v>3233</v>
      </c>
      <c r="D42" s="67" t="s">
        <v>1274</v>
      </c>
      <c r="E42" s="67">
        <v>9188.44</v>
      </c>
      <c r="F42" s="67">
        <v>7500</v>
      </c>
      <c r="G42" s="67">
        <v>15000</v>
      </c>
      <c r="H42" s="67">
        <v>12090.79</v>
      </c>
      <c r="I42" s="139">
        <f t="shared" si="2"/>
        <v>131.58697232609671</v>
      </c>
      <c r="J42" s="139">
        <f t="shared" si="3"/>
        <v>80.605266666666679</v>
      </c>
    </row>
    <row r="43" spans="1:10" s="84" customFormat="1" ht="15" customHeight="1">
      <c r="A43" s="85"/>
      <c r="B43" s="85"/>
      <c r="C43" s="85">
        <v>3234</v>
      </c>
      <c r="D43" s="67" t="s">
        <v>1275</v>
      </c>
      <c r="E43" s="67">
        <v>23097.39</v>
      </c>
      <c r="F43" s="67">
        <v>22000</v>
      </c>
      <c r="G43" s="67">
        <v>22000</v>
      </c>
      <c r="H43" s="67">
        <v>2120.94</v>
      </c>
      <c r="I43" s="139">
        <f t="shared" si="2"/>
        <v>9.1825959556469368</v>
      </c>
      <c r="J43" s="139">
        <f t="shared" si="3"/>
        <v>9.6406363636363643</v>
      </c>
    </row>
    <row r="44" spans="1:10" s="84" customFormat="1" ht="15" customHeight="1">
      <c r="A44" s="85"/>
      <c r="B44" s="85"/>
      <c r="C44" s="85">
        <v>3235</v>
      </c>
      <c r="D44" s="67" t="s">
        <v>1276</v>
      </c>
      <c r="E44" s="67">
        <v>59987.360000000001</v>
      </c>
      <c r="F44" s="67">
        <v>30000</v>
      </c>
      <c r="G44" s="67">
        <v>65000</v>
      </c>
      <c r="H44" s="67">
        <v>0</v>
      </c>
      <c r="I44" s="139">
        <f t="shared" si="2"/>
        <v>0</v>
      </c>
      <c r="J44" s="139">
        <f t="shared" si="3"/>
        <v>0</v>
      </c>
    </row>
    <row r="45" spans="1:10" s="84" customFormat="1" ht="15" customHeight="1">
      <c r="A45" s="85"/>
      <c r="B45" s="85"/>
      <c r="C45" s="85">
        <v>3236</v>
      </c>
      <c r="D45" s="67" t="s">
        <v>1277</v>
      </c>
      <c r="E45" s="67">
        <v>280.08</v>
      </c>
      <c r="F45" s="67">
        <v>280</v>
      </c>
      <c r="G45" s="67"/>
      <c r="H45" s="195"/>
      <c r="I45" s="139">
        <f>H46/E45*100</f>
        <v>27766.227506426738</v>
      </c>
      <c r="J45" s="139" t="e">
        <f t="shared" si="3"/>
        <v>#DIV/0!</v>
      </c>
    </row>
    <row r="46" spans="1:10" s="84" customFormat="1" ht="15" customHeight="1">
      <c r="A46" s="85"/>
      <c r="B46" s="85"/>
      <c r="C46" s="85">
        <v>3237</v>
      </c>
      <c r="D46" s="67" t="s">
        <v>1278</v>
      </c>
      <c r="E46" s="67">
        <v>100035.9</v>
      </c>
      <c r="F46" s="67">
        <v>100000</v>
      </c>
      <c r="G46" s="67">
        <v>80000</v>
      </c>
      <c r="H46" s="67">
        <v>77767.649999999994</v>
      </c>
      <c r="I46" s="139">
        <f>H47/E46*100</f>
        <v>15.691336810085179</v>
      </c>
      <c r="J46" s="139">
        <f t="shared" si="3"/>
        <v>97.20956249999999</v>
      </c>
    </row>
    <row r="47" spans="1:10" s="84" customFormat="1" ht="15" customHeight="1">
      <c r="A47" s="85"/>
      <c r="B47" s="85"/>
      <c r="C47" s="85">
        <v>3238</v>
      </c>
      <c r="D47" s="67" t="s">
        <v>1279</v>
      </c>
      <c r="E47" s="67">
        <v>12836.51</v>
      </c>
      <c r="F47" s="67">
        <v>10000</v>
      </c>
      <c r="G47" s="67">
        <v>21000</v>
      </c>
      <c r="H47" s="67">
        <v>15696.97</v>
      </c>
      <c r="I47" s="139">
        <f>H48/E47*100</f>
        <v>152.65800439527567</v>
      </c>
      <c r="J47" s="139">
        <f t="shared" si="3"/>
        <v>74.747476190476192</v>
      </c>
    </row>
    <row r="48" spans="1:10" s="84" customFormat="1" ht="15" customHeight="1">
      <c r="A48" s="85"/>
      <c r="B48" s="85"/>
      <c r="C48" s="85">
        <v>3239</v>
      </c>
      <c r="D48" s="67" t="s">
        <v>1280</v>
      </c>
      <c r="E48" s="67">
        <v>3985.01</v>
      </c>
      <c r="F48" s="67">
        <v>4000</v>
      </c>
      <c r="G48" s="67">
        <v>45000</v>
      </c>
      <c r="H48" s="67">
        <v>19595.96</v>
      </c>
      <c r="I48" s="139" t="e">
        <f>#REF!/E48*100</f>
        <v>#REF!</v>
      </c>
      <c r="J48" s="139">
        <f t="shared" si="3"/>
        <v>43.546577777777777</v>
      </c>
    </row>
    <row r="49" spans="1:10" s="84" customFormat="1" ht="15" customHeight="1">
      <c r="A49" s="85"/>
      <c r="B49" s="85"/>
      <c r="C49" s="85">
        <v>3241</v>
      </c>
      <c r="D49" s="67" t="s">
        <v>1413</v>
      </c>
      <c r="E49" s="67">
        <v>1765</v>
      </c>
      <c r="F49" s="67">
        <v>2000</v>
      </c>
      <c r="G49" s="67">
        <v>6000</v>
      </c>
      <c r="H49" s="67">
        <v>5375.42</v>
      </c>
      <c r="I49" s="139">
        <f t="shared" si="2"/>
        <v>304.55637393767705</v>
      </c>
      <c r="J49" s="139">
        <f t="shared" si="3"/>
        <v>89.590333333333334</v>
      </c>
    </row>
    <row r="50" spans="1:10" s="84" customFormat="1" ht="15" customHeight="1">
      <c r="A50" s="85"/>
      <c r="B50" s="85"/>
      <c r="C50" s="85">
        <v>3292</v>
      </c>
      <c r="D50" s="67" t="s">
        <v>1281</v>
      </c>
      <c r="E50" s="67">
        <v>3997.96</v>
      </c>
      <c r="F50" s="67">
        <v>4000</v>
      </c>
      <c r="G50" s="67">
        <v>3500</v>
      </c>
      <c r="H50" s="67">
        <v>4112.7299999999996</v>
      </c>
      <c r="I50" s="139">
        <f t="shared" si="2"/>
        <v>102.87071406417272</v>
      </c>
      <c r="J50" s="139">
        <f t="shared" si="3"/>
        <v>117.50657142857142</v>
      </c>
    </row>
    <row r="51" spans="1:10" s="84" customFormat="1" ht="15" customHeight="1">
      <c r="A51" s="85"/>
      <c r="B51" s="85"/>
      <c r="C51" s="85">
        <v>3293</v>
      </c>
      <c r="D51" s="67" t="s">
        <v>1297</v>
      </c>
      <c r="E51" s="67">
        <v>4293.84</v>
      </c>
      <c r="F51" s="67">
        <v>4000</v>
      </c>
      <c r="G51" s="67">
        <v>42000</v>
      </c>
      <c r="H51" s="67">
        <v>3218.6</v>
      </c>
      <c r="I51" s="139">
        <f t="shared" si="2"/>
        <v>74.958545264844517</v>
      </c>
      <c r="J51" s="139">
        <f t="shared" si="3"/>
        <v>7.6633333333333331</v>
      </c>
    </row>
    <row r="52" spans="1:10" s="84" customFormat="1" ht="15" customHeight="1">
      <c r="A52" s="85"/>
      <c r="B52" s="85"/>
      <c r="C52" s="85">
        <v>3294</v>
      </c>
      <c r="D52" s="67" t="s">
        <v>1283</v>
      </c>
      <c r="E52" s="67">
        <v>2068.64</v>
      </c>
      <c r="F52" s="67">
        <v>4000</v>
      </c>
      <c r="G52" s="67">
        <v>4000</v>
      </c>
      <c r="H52" s="67">
        <v>1516.62</v>
      </c>
      <c r="I52" s="139">
        <f t="shared" si="2"/>
        <v>73.314834867352459</v>
      </c>
      <c r="J52" s="139">
        <f t="shared" si="3"/>
        <v>37.915499999999994</v>
      </c>
    </row>
    <row r="53" spans="1:10" s="84" customFormat="1" ht="15" customHeight="1">
      <c r="A53" s="85"/>
      <c r="B53" s="85"/>
      <c r="C53" s="85">
        <v>3295</v>
      </c>
      <c r="D53" s="67" t="s">
        <v>1284</v>
      </c>
      <c r="E53" s="67">
        <v>1481.04</v>
      </c>
      <c r="F53" s="67">
        <v>500</v>
      </c>
      <c r="G53" s="67">
        <v>800</v>
      </c>
      <c r="H53" s="67">
        <v>766.13</v>
      </c>
      <c r="I53" s="139">
        <f t="shared" si="2"/>
        <v>51.729190298709014</v>
      </c>
      <c r="J53" s="139">
        <f t="shared" si="3"/>
        <v>95.766249999999999</v>
      </c>
    </row>
    <row r="54" spans="1:10" s="84" customFormat="1" ht="15" customHeight="1">
      <c r="A54" s="85"/>
      <c r="B54" s="85"/>
      <c r="C54" s="85">
        <v>3296</v>
      </c>
      <c r="D54" s="67" t="s">
        <v>1422</v>
      </c>
      <c r="E54" s="67"/>
      <c r="F54" s="67"/>
      <c r="G54" s="67">
        <v>3000</v>
      </c>
      <c r="H54" s="67">
        <v>0</v>
      </c>
      <c r="I54" s="139" t="e">
        <f t="shared" si="2"/>
        <v>#DIV/0!</v>
      </c>
      <c r="J54" s="139">
        <f t="shared" si="3"/>
        <v>0</v>
      </c>
    </row>
    <row r="55" spans="1:10" s="84" customFormat="1" ht="15" customHeight="1">
      <c r="A55" s="85"/>
      <c r="B55" s="85"/>
      <c r="C55" s="85">
        <v>3299</v>
      </c>
      <c r="D55" s="67" t="s">
        <v>1285</v>
      </c>
      <c r="E55" s="67">
        <v>8048.23</v>
      </c>
      <c r="F55" s="67">
        <v>8048</v>
      </c>
      <c r="G55" s="67">
        <v>10000</v>
      </c>
      <c r="H55" s="67">
        <v>10827.87</v>
      </c>
      <c r="I55" s="139">
        <f t="shared" si="2"/>
        <v>134.53728335298572</v>
      </c>
      <c r="J55" s="139">
        <f t="shared" si="3"/>
        <v>108.27870000000001</v>
      </c>
    </row>
    <row r="56" spans="1:10" s="84" customFormat="1" ht="15" customHeight="1">
      <c r="A56" s="85"/>
      <c r="B56" s="101">
        <v>34</v>
      </c>
      <c r="C56" s="85"/>
      <c r="D56" s="101" t="s">
        <v>1341</v>
      </c>
      <c r="E56" s="102">
        <f>SUM(E57:E59)</f>
        <v>2551.33</v>
      </c>
      <c r="F56" s="102">
        <f>SUM(F57:F59)</f>
        <v>2640</v>
      </c>
      <c r="G56" s="102">
        <f>SUM(G57:G59)</f>
        <v>3000</v>
      </c>
      <c r="H56" s="102">
        <f>SUM(H57:H59)</f>
        <v>3729.5</v>
      </c>
      <c r="I56" s="139">
        <f t="shared" si="2"/>
        <v>146.17865975785179</v>
      </c>
      <c r="J56" s="139">
        <f t="shared" si="3"/>
        <v>124.31666666666668</v>
      </c>
    </row>
    <row r="57" spans="1:10" s="84" customFormat="1" ht="15" customHeight="1">
      <c r="A57" s="85"/>
      <c r="B57" s="85"/>
      <c r="C57" s="85">
        <v>3431</v>
      </c>
      <c r="D57" s="67" t="s">
        <v>1286</v>
      </c>
      <c r="E57" s="67">
        <v>2550.98</v>
      </c>
      <c r="F57" s="67">
        <v>2600</v>
      </c>
      <c r="G57" s="67">
        <v>3000</v>
      </c>
      <c r="H57" s="67">
        <v>3717.04</v>
      </c>
      <c r="I57" s="139">
        <f t="shared" si="2"/>
        <v>145.71027605077265</v>
      </c>
      <c r="J57" s="139">
        <f t="shared" si="3"/>
        <v>123.90133333333333</v>
      </c>
    </row>
    <row r="58" spans="1:10" s="84" customFormat="1" ht="15" customHeight="1">
      <c r="A58" s="85"/>
      <c r="B58" s="85"/>
      <c r="C58" s="85">
        <v>3432</v>
      </c>
      <c r="D58" s="141" t="s">
        <v>1298</v>
      </c>
      <c r="E58" s="67"/>
      <c r="F58" s="67"/>
      <c r="G58" s="67">
        <v>0</v>
      </c>
      <c r="H58" s="67">
        <v>11.07</v>
      </c>
      <c r="I58" s="139" t="e">
        <f t="shared" si="2"/>
        <v>#DIV/0!</v>
      </c>
      <c r="J58" s="139" t="e">
        <f t="shared" si="3"/>
        <v>#DIV/0!</v>
      </c>
    </row>
    <row r="59" spans="1:10" s="84" customFormat="1" ht="15" customHeight="1">
      <c r="A59" s="85"/>
      <c r="B59" s="85"/>
      <c r="C59" s="85">
        <v>3433</v>
      </c>
      <c r="D59" s="67" t="s">
        <v>1406</v>
      </c>
      <c r="E59" s="67">
        <v>0.35</v>
      </c>
      <c r="F59" s="67">
        <v>40</v>
      </c>
      <c r="G59" s="67"/>
      <c r="H59" s="67">
        <v>1.39</v>
      </c>
      <c r="I59" s="139">
        <f t="shared" si="2"/>
        <v>397.14285714285717</v>
      </c>
      <c r="J59" s="139" t="e">
        <f t="shared" si="3"/>
        <v>#DIV/0!</v>
      </c>
    </row>
    <row r="60" spans="1:10" s="84" customFormat="1" ht="15" customHeight="1">
      <c r="A60" s="85"/>
      <c r="B60" s="101">
        <v>37</v>
      </c>
      <c r="C60" s="85"/>
      <c r="D60" s="101" t="s">
        <v>1351</v>
      </c>
      <c r="E60" s="102">
        <f>SUM(E61)</f>
        <v>0</v>
      </c>
      <c r="F60" s="102">
        <f>SUM(F61)</f>
        <v>2500</v>
      </c>
      <c r="G60" s="102">
        <f>SUM(G61)</f>
        <v>4500</v>
      </c>
      <c r="H60" s="102">
        <f>SUM(H61)</f>
        <v>2488.9299999999998</v>
      </c>
      <c r="I60" s="139" t="e">
        <f t="shared" si="2"/>
        <v>#DIV/0!</v>
      </c>
      <c r="J60" s="139">
        <f t="shared" si="3"/>
        <v>55.309555555555555</v>
      </c>
    </row>
    <row r="61" spans="1:10" s="84" customFormat="1" ht="15" customHeight="1">
      <c r="A61" s="85"/>
      <c r="B61" s="85"/>
      <c r="C61" s="85">
        <v>3721</v>
      </c>
      <c r="D61" s="67" t="s">
        <v>1535</v>
      </c>
      <c r="E61" s="67"/>
      <c r="F61" s="67">
        <v>2500</v>
      </c>
      <c r="G61" s="67">
        <v>4500</v>
      </c>
      <c r="H61" s="67">
        <f>3431.93-943</f>
        <v>2488.9299999999998</v>
      </c>
      <c r="I61" s="139" t="e">
        <f t="shared" si="2"/>
        <v>#DIV/0!</v>
      </c>
      <c r="J61" s="139">
        <f t="shared" si="3"/>
        <v>55.309555555555555</v>
      </c>
    </row>
    <row r="62" spans="1:10" s="84" customFormat="1" ht="15" customHeight="1">
      <c r="A62" s="85"/>
      <c r="B62" s="101">
        <v>38</v>
      </c>
      <c r="C62" s="85"/>
      <c r="D62" s="101" t="s">
        <v>1350</v>
      </c>
      <c r="E62" s="102">
        <f>SUM(E63)</f>
        <v>0</v>
      </c>
      <c r="F62" s="102">
        <f>SUM(F63)</f>
        <v>0</v>
      </c>
      <c r="G62" s="102">
        <f>SUM(G63)</f>
        <v>0</v>
      </c>
      <c r="H62" s="102">
        <f>SUM(H63)</f>
        <v>0</v>
      </c>
      <c r="I62" s="139" t="e">
        <f t="shared" si="2"/>
        <v>#DIV/0!</v>
      </c>
      <c r="J62" s="139" t="e">
        <f t="shared" si="3"/>
        <v>#DIV/0!</v>
      </c>
    </row>
    <row r="63" spans="1:10" s="84" customFormat="1" ht="15" customHeight="1">
      <c r="A63" s="85"/>
      <c r="B63" s="85"/>
      <c r="C63" s="85">
        <v>3812</v>
      </c>
      <c r="D63" s="67" t="s">
        <v>1402</v>
      </c>
      <c r="E63" s="67"/>
      <c r="F63" s="67"/>
      <c r="G63" s="67"/>
      <c r="H63" s="67"/>
      <c r="I63" s="139" t="e">
        <f t="shared" si="2"/>
        <v>#DIV/0!</v>
      </c>
      <c r="J63" s="139" t="e">
        <f t="shared" si="3"/>
        <v>#DIV/0!</v>
      </c>
    </row>
    <row r="64" spans="1:10" s="84" customFormat="1" ht="15" customHeight="1">
      <c r="A64" s="101">
        <v>4</v>
      </c>
      <c r="B64" s="85"/>
      <c r="C64" s="85"/>
      <c r="D64" s="101" t="s">
        <v>1343</v>
      </c>
      <c r="E64" s="102">
        <f>E65+E67</f>
        <v>9541.89</v>
      </c>
      <c r="F64" s="102">
        <f>F65+F67</f>
        <v>78826</v>
      </c>
      <c r="G64" s="102">
        <f>G65+G67</f>
        <v>32186</v>
      </c>
      <c r="H64" s="102">
        <f>H65+H67</f>
        <v>24080.240000000002</v>
      </c>
      <c r="I64" s="139">
        <f t="shared" si="2"/>
        <v>252.36342066404038</v>
      </c>
      <c r="J64" s="139">
        <f t="shared" si="3"/>
        <v>74.81588268191139</v>
      </c>
    </row>
    <row r="65" spans="1:10" s="84" customFormat="1" ht="15" customHeight="1">
      <c r="A65" s="85"/>
      <c r="B65" s="101">
        <v>41</v>
      </c>
      <c r="C65" s="85"/>
      <c r="D65" s="101" t="s">
        <v>1353</v>
      </c>
      <c r="E65" s="102">
        <f>E66</f>
        <v>5000</v>
      </c>
      <c r="F65" s="102">
        <f>F66</f>
        <v>5000</v>
      </c>
      <c r="G65" s="102">
        <f>G66</f>
        <v>5000</v>
      </c>
      <c r="H65" s="102">
        <f>H66</f>
        <v>3000</v>
      </c>
      <c r="I65" s="139">
        <f t="shared" si="2"/>
        <v>60</v>
      </c>
      <c r="J65" s="139">
        <f t="shared" si="3"/>
        <v>60</v>
      </c>
    </row>
    <row r="66" spans="1:10" s="84" customFormat="1" ht="15" customHeight="1">
      <c r="A66" s="85"/>
      <c r="B66" s="85"/>
      <c r="C66" s="85">
        <v>4123</v>
      </c>
      <c r="D66" s="67" t="s">
        <v>1308</v>
      </c>
      <c r="E66" s="67">
        <v>5000</v>
      </c>
      <c r="F66" s="67">
        <v>5000</v>
      </c>
      <c r="G66" s="67">
        <v>5000</v>
      </c>
      <c r="H66" s="67">
        <v>3000</v>
      </c>
      <c r="I66" s="139">
        <f t="shared" si="2"/>
        <v>60</v>
      </c>
      <c r="J66" s="139">
        <f t="shared" si="3"/>
        <v>60</v>
      </c>
    </row>
    <row r="67" spans="1:10" s="84" customFormat="1" ht="15" customHeight="1">
      <c r="A67" s="85"/>
      <c r="B67" s="101">
        <v>42</v>
      </c>
      <c r="C67" s="85"/>
      <c r="D67" s="101" t="s">
        <v>1344</v>
      </c>
      <c r="E67" s="102">
        <f>SUM(E68:E72)</f>
        <v>4541.8900000000003</v>
      </c>
      <c r="F67" s="102">
        <f>SUM(F68:F72)</f>
        <v>73826</v>
      </c>
      <c r="G67" s="102">
        <f>SUM(G68:G72)</f>
        <v>27186</v>
      </c>
      <c r="H67" s="102">
        <f>SUM(H68:H72)</f>
        <v>21080.240000000002</v>
      </c>
      <c r="I67" s="139">
        <f t="shared" si="2"/>
        <v>464.12925015797384</v>
      </c>
      <c r="J67" s="139">
        <f t="shared" si="3"/>
        <v>77.54079305524904</v>
      </c>
    </row>
    <row r="68" spans="1:10" s="84" customFormat="1" ht="15" customHeight="1">
      <c r="A68" s="85"/>
      <c r="B68" s="85"/>
      <c r="C68" s="85">
        <v>4221</v>
      </c>
      <c r="D68" s="67" t="s">
        <v>1287</v>
      </c>
      <c r="E68" s="67">
        <v>4541.8900000000003</v>
      </c>
      <c r="F68" s="67">
        <v>73576</v>
      </c>
      <c r="G68" s="67">
        <v>13686</v>
      </c>
      <c r="H68" s="67">
        <v>10204.44</v>
      </c>
      <c r="I68" s="139" t="e">
        <f>#REF!/E68*100</f>
        <v>#REF!</v>
      </c>
      <c r="J68" s="139">
        <f t="shared" si="3"/>
        <v>74.561157387110924</v>
      </c>
    </row>
    <row r="69" spans="1:10" s="84" customFormat="1" ht="15" customHeight="1">
      <c r="A69" s="85"/>
      <c r="B69" s="85"/>
      <c r="C69" s="85">
        <v>4223</v>
      </c>
      <c r="D69" s="67" t="s">
        <v>1309</v>
      </c>
      <c r="E69" s="67"/>
      <c r="F69" s="67">
        <v>250</v>
      </c>
      <c r="G69" s="67">
        <v>4500</v>
      </c>
      <c r="H69" s="67">
        <v>4616.5</v>
      </c>
      <c r="I69" s="139" t="e">
        <f>H68/E69*100</f>
        <v>#DIV/0!</v>
      </c>
      <c r="J69" s="139">
        <f t="shared" si="3"/>
        <v>102.58888888888889</v>
      </c>
    </row>
    <row r="70" spans="1:10" s="84" customFormat="1" ht="15" customHeight="1">
      <c r="A70" s="85"/>
      <c r="B70" s="85"/>
      <c r="C70" s="85">
        <v>4224</v>
      </c>
      <c r="D70" s="67" t="s">
        <v>1537</v>
      </c>
      <c r="E70" s="67"/>
      <c r="F70" s="67"/>
      <c r="G70" s="67"/>
      <c r="H70" s="195">
        <v>1142.75</v>
      </c>
      <c r="I70" s="139" t="e">
        <f>H69/E70*100</f>
        <v>#DIV/0!</v>
      </c>
      <c r="J70" s="139" t="e">
        <f t="shared" ref="J70:J138" si="6">H70/G70*100</f>
        <v>#DIV/0!</v>
      </c>
    </row>
    <row r="71" spans="1:10" s="84" customFormat="1" ht="15" customHeight="1">
      <c r="A71" s="85"/>
      <c r="B71" s="85"/>
      <c r="C71" s="85">
        <v>4225</v>
      </c>
      <c r="D71" s="67" t="s">
        <v>1311</v>
      </c>
      <c r="E71" s="67"/>
      <c r="F71" s="67"/>
      <c r="G71" s="67">
        <v>4000</v>
      </c>
      <c r="H71" s="67">
        <v>2433.75</v>
      </c>
      <c r="I71" s="139" t="e">
        <f>H71/E71*100</f>
        <v>#DIV/0!</v>
      </c>
      <c r="J71" s="139">
        <f t="shared" si="6"/>
        <v>60.84375</v>
      </c>
    </row>
    <row r="72" spans="1:10" s="84" customFormat="1" ht="15" customHeight="1">
      <c r="A72" s="85"/>
      <c r="B72" s="85"/>
      <c r="C72" s="85">
        <v>4227</v>
      </c>
      <c r="D72" s="67" t="s">
        <v>1288</v>
      </c>
      <c r="E72" s="67"/>
      <c r="F72" s="67"/>
      <c r="G72" s="67">
        <v>5000</v>
      </c>
      <c r="H72" s="67">
        <v>2682.8</v>
      </c>
      <c r="I72" s="139" t="e">
        <f>H72/E72*100</f>
        <v>#DIV/0!</v>
      </c>
      <c r="J72" s="139">
        <f t="shared" si="6"/>
        <v>53.656000000000006</v>
      </c>
    </row>
    <row r="73" spans="1:10" s="57" customFormat="1" ht="15" customHeight="1">
      <c r="A73" s="258" t="s">
        <v>1729</v>
      </c>
      <c r="B73" s="265"/>
      <c r="C73" s="265"/>
      <c r="D73" s="266"/>
      <c r="E73" s="135">
        <f>E74</f>
        <v>0</v>
      </c>
      <c r="F73" s="135">
        <f t="shared" ref="F73:H76" si="7">F74</f>
        <v>0</v>
      </c>
      <c r="G73" s="135">
        <f t="shared" si="7"/>
        <v>943</v>
      </c>
      <c r="H73" s="135">
        <f t="shared" si="7"/>
        <v>943</v>
      </c>
      <c r="I73" s="136" t="e">
        <f t="shared" ref="I73:I77" si="8">H73/E73*100</f>
        <v>#DIV/0!</v>
      </c>
      <c r="J73" s="136" t="e">
        <f t="shared" ref="J73:J77" si="9">G73/E73*100</f>
        <v>#DIV/0!</v>
      </c>
    </row>
    <row r="74" spans="1:10" s="57" customFormat="1" ht="15" customHeight="1">
      <c r="A74" s="258" t="s">
        <v>1261</v>
      </c>
      <c r="B74" s="263"/>
      <c r="C74" s="263"/>
      <c r="D74" s="264"/>
      <c r="E74" s="71">
        <f>E75</f>
        <v>0</v>
      </c>
      <c r="F74" s="71">
        <f>F75</f>
        <v>0</v>
      </c>
      <c r="G74" s="71">
        <f t="shared" si="7"/>
        <v>943</v>
      </c>
      <c r="H74" s="71">
        <f t="shared" si="7"/>
        <v>943</v>
      </c>
      <c r="I74" s="137" t="e">
        <f t="shared" si="8"/>
        <v>#DIV/0!</v>
      </c>
      <c r="J74" s="137" t="e">
        <f t="shared" si="9"/>
        <v>#DIV/0!</v>
      </c>
    </row>
    <row r="75" spans="1:10" s="57" customFormat="1" ht="15" customHeight="1">
      <c r="A75" s="101">
        <v>3</v>
      </c>
      <c r="B75" s="101"/>
      <c r="C75" s="85"/>
      <c r="D75" s="102" t="s">
        <v>1356</v>
      </c>
      <c r="E75" s="102">
        <f>E76</f>
        <v>0</v>
      </c>
      <c r="F75" s="102">
        <f t="shared" si="7"/>
        <v>0</v>
      </c>
      <c r="G75" s="102">
        <f t="shared" si="7"/>
        <v>943</v>
      </c>
      <c r="H75" s="102">
        <f t="shared" si="7"/>
        <v>943</v>
      </c>
      <c r="I75" s="146" t="e">
        <f t="shared" si="8"/>
        <v>#DIV/0!</v>
      </c>
      <c r="J75" s="146" t="e">
        <f t="shared" si="9"/>
        <v>#DIV/0!</v>
      </c>
    </row>
    <row r="76" spans="1:10" s="57" customFormat="1" ht="15" customHeight="1">
      <c r="A76" s="101"/>
      <c r="B76" s="101">
        <v>37</v>
      </c>
      <c r="C76" s="85"/>
      <c r="D76" s="102" t="s">
        <v>1546</v>
      </c>
      <c r="E76" s="102">
        <f>E77</f>
        <v>0</v>
      </c>
      <c r="F76" s="102">
        <f t="shared" si="7"/>
        <v>0</v>
      </c>
      <c r="G76" s="102">
        <f t="shared" si="7"/>
        <v>943</v>
      </c>
      <c r="H76" s="102">
        <f t="shared" si="7"/>
        <v>943</v>
      </c>
      <c r="I76" s="146" t="e">
        <f t="shared" si="8"/>
        <v>#DIV/0!</v>
      </c>
      <c r="J76" s="146" t="e">
        <f t="shared" si="9"/>
        <v>#DIV/0!</v>
      </c>
    </row>
    <row r="77" spans="1:10" s="57" customFormat="1" ht="15" customHeight="1">
      <c r="A77" s="101"/>
      <c r="B77" s="101"/>
      <c r="C77" s="85">
        <v>3721</v>
      </c>
      <c r="D77" s="67" t="s">
        <v>1730</v>
      </c>
      <c r="E77" s="67"/>
      <c r="F77" s="67"/>
      <c r="G77" s="67">
        <v>943</v>
      </c>
      <c r="H77" s="67">
        <v>943</v>
      </c>
      <c r="I77" s="145" t="e">
        <f t="shared" si="8"/>
        <v>#DIV/0!</v>
      </c>
      <c r="J77" s="145" t="e">
        <f t="shared" si="9"/>
        <v>#DIV/0!</v>
      </c>
    </row>
    <row r="78" spans="1:10" s="84" customFormat="1" ht="32.25" customHeight="1">
      <c r="A78" s="258" t="s">
        <v>1574</v>
      </c>
      <c r="B78" s="270"/>
      <c r="C78" s="270"/>
      <c r="D78" s="271"/>
      <c r="E78" s="135">
        <f>E79</f>
        <v>10625.46</v>
      </c>
      <c r="F78" s="135">
        <f>F79</f>
        <v>9280</v>
      </c>
      <c r="G78" s="135">
        <f>G79</f>
        <v>5687</v>
      </c>
      <c r="H78" s="135">
        <f t="shared" ref="F78:H79" si="10">H79</f>
        <v>3233.72</v>
      </c>
      <c r="I78" s="136">
        <f t="shared" ref="I78:I138" si="11">H78/E78*100</f>
        <v>30.43369416477028</v>
      </c>
      <c r="J78" s="136">
        <f t="shared" si="6"/>
        <v>56.86161420784245</v>
      </c>
    </row>
    <row r="79" spans="1:10" s="84" customFormat="1" ht="15" customHeight="1">
      <c r="A79" s="258" t="s">
        <v>1261</v>
      </c>
      <c r="B79" s="270"/>
      <c r="C79" s="270"/>
      <c r="D79" s="271"/>
      <c r="E79" s="71">
        <f>E80</f>
        <v>10625.46</v>
      </c>
      <c r="F79" s="71">
        <f t="shared" si="10"/>
        <v>9280</v>
      </c>
      <c r="G79" s="71">
        <f t="shared" si="10"/>
        <v>5687</v>
      </c>
      <c r="H79" s="71">
        <f t="shared" si="10"/>
        <v>3233.72</v>
      </c>
      <c r="I79" s="137">
        <f t="shared" si="11"/>
        <v>30.43369416477028</v>
      </c>
      <c r="J79" s="137">
        <f t="shared" si="6"/>
        <v>56.86161420784245</v>
      </c>
    </row>
    <row r="80" spans="1:10" s="84" customFormat="1" ht="15" customHeight="1">
      <c r="A80" s="101">
        <v>3</v>
      </c>
      <c r="B80" s="85"/>
      <c r="C80" s="41"/>
      <c r="D80" s="41" t="s">
        <v>1356</v>
      </c>
      <c r="E80" s="64">
        <f>E81+E85+E88</f>
        <v>10625.46</v>
      </c>
      <c r="F80" s="64">
        <f>F81+F85+F88</f>
        <v>9280</v>
      </c>
      <c r="G80" s="64">
        <f>G81+G85+G88</f>
        <v>5687</v>
      </c>
      <c r="H80" s="64">
        <f>H81+H85+H88</f>
        <v>3233.72</v>
      </c>
      <c r="I80" s="138">
        <f t="shared" si="11"/>
        <v>30.43369416477028</v>
      </c>
      <c r="J80" s="138">
        <f t="shared" si="6"/>
        <v>56.86161420784245</v>
      </c>
    </row>
    <row r="81" spans="1:11" s="84" customFormat="1" ht="15" customHeight="1">
      <c r="A81" s="85"/>
      <c r="B81" s="101">
        <v>31</v>
      </c>
      <c r="C81" s="41"/>
      <c r="D81" s="41" t="s">
        <v>1318</v>
      </c>
      <c r="E81" s="64">
        <f>SUM(E82:E84)</f>
        <v>6101.1900000000005</v>
      </c>
      <c r="F81" s="64">
        <f>SUM(F82:F84)</f>
        <v>5380</v>
      </c>
      <c r="G81" s="64">
        <f>SUM(G82:G84)</f>
        <v>3796</v>
      </c>
      <c r="H81" s="64">
        <f>SUM(H82:H84)</f>
        <v>1410.3</v>
      </c>
      <c r="I81" s="138">
        <f t="shared" si="11"/>
        <v>23.11516277972002</v>
      </c>
      <c r="J81" s="138">
        <f t="shared" si="6"/>
        <v>37.152265542676503</v>
      </c>
    </row>
    <row r="82" spans="1:11" s="84" customFormat="1" ht="15" customHeight="1">
      <c r="A82" s="85"/>
      <c r="B82" s="85"/>
      <c r="C82" s="85">
        <v>3111</v>
      </c>
      <c r="D82" s="67" t="s">
        <v>1395</v>
      </c>
      <c r="E82" s="67">
        <v>5205.8100000000004</v>
      </c>
      <c r="F82" s="67">
        <v>4600</v>
      </c>
      <c r="G82" s="67">
        <v>3240</v>
      </c>
      <c r="H82" s="67">
        <v>1203.32</v>
      </c>
      <c r="I82" s="139">
        <f t="shared" si="11"/>
        <v>23.114942727452593</v>
      </c>
      <c r="J82" s="139">
        <f t="shared" si="6"/>
        <v>37.139506172839504</v>
      </c>
    </row>
    <row r="83" spans="1:11" s="84" customFormat="1" ht="15" customHeight="1">
      <c r="A83" s="85"/>
      <c r="B83" s="85"/>
      <c r="C83" s="85">
        <v>3132</v>
      </c>
      <c r="D83" s="67" t="s">
        <v>1354</v>
      </c>
      <c r="E83" s="67">
        <v>806.82</v>
      </c>
      <c r="F83" s="67">
        <v>700</v>
      </c>
      <c r="G83" s="67">
        <v>535</v>
      </c>
      <c r="H83" s="67">
        <v>186.55</v>
      </c>
      <c r="I83" s="139">
        <f t="shared" si="11"/>
        <v>23.121638035745271</v>
      </c>
      <c r="J83" s="139">
        <f t="shared" si="6"/>
        <v>34.869158878504678</v>
      </c>
    </row>
    <row r="84" spans="1:11" s="84" customFormat="1" ht="15" customHeight="1">
      <c r="A84" s="85"/>
      <c r="B84" s="85"/>
      <c r="C84" s="85">
        <v>3133</v>
      </c>
      <c r="D84" s="67" t="s">
        <v>1396</v>
      </c>
      <c r="E84" s="67">
        <v>88.56</v>
      </c>
      <c r="F84" s="67">
        <v>80</v>
      </c>
      <c r="G84" s="67">
        <v>21</v>
      </c>
      <c r="H84" s="67">
        <v>20.43</v>
      </c>
      <c r="I84" s="139">
        <f t="shared" si="11"/>
        <v>23.069105691056908</v>
      </c>
      <c r="J84" s="139">
        <f t="shared" si="6"/>
        <v>97.285714285714292</v>
      </c>
    </row>
    <row r="85" spans="1:11" s="84" customFormat="1" ht="15" customHeight="1">
      <c r="A85" s="85"/>
      <c r="B85" s="101">
        <v>32</v>
      </c>
      <c r="C85" s="85"/>
      <c r="D85" s="101" t="s">
        <v>1321</v>
      </c>
      <c r="E85" s="102">
        <f>SUM(E86:E87)</f>
        <v>2495.4</v>
      </c>
      <c r="F85" s="102">
        <f>SUM(F86:F87)</f>
        <v>2000</v>
      </c>
      <c r="G85" s="102">
        <f>SUM(G86:G87)</f>
        <v>1291</v>
      </c>
      <c r="H85" s="102">
        <f>SUM(H86:H87)</f>
        <v>1223.69</v>
      </c>
      <c r="I85" s="139">
        <f t="shared" si="11"/>
        <v>49.03782960647591</v>
      </c>
      <c r="J85" s="139">
        <f t="shared" si="6"/>
        <v>94.786212238574748</v>
      </c>
    </row>
    <row r="86" spans="1:11" s="84" customFormat="1" ht="15" customHeight="1">
      <c r="A86" s="85"/>
      <c r="B86" s="85"/>
      <c r="C86" s="85">
        <v>3295</v>
      </c>
      <c r="D86" s="67" t="s">
        <v>1284</v>
      </c>
      <c r="E86" s="67">
        <v>577.32000000000005</v>
      </c>
      <c r="F86" s="67">
        <v>600</v>
      </c>
      <c r="G86" s="67">
        <v>200</v>
      </c>
      <c r="H86" s="67">
        <v>132.69999999999999</v>
      </c>
      <c r="I86" s="139">
        <f t="shared" si="11"/>
        <v>22.985519296057642</v>
      </c>
      <c r="J86" s="139">
        <f t="shared" si="6"/>
        <v>66.349999999999994</v>
      </c>
    </row>
    <row r="87" spans="1:11" s="84" customFormat="1" ht="15" customHeight="1">
      <c r="A87" s="85"/>
      <c r="B87" s="85"/>
      <c r="C87" s="85">
        <v>3296</v>
      </c>
      <c r="D87" s="67" t="s">
        <v>1422</v>
      </c>
      <c r="E87" s="67">
        <v>1918.08</v>
      </c>
      <c r="F87" s="67">
        <v>1400</v>
      </c>
      <c r="G87" s="67">
        <v>1091</v>
      </c>
      <c r="H87" s="67">
        <v>1090.99</v>
      </c>
      <c r="I87" s="139">
        <f t="shared" si="11"/>
        <v>56.879275108441774</v>
      </c>
      <c r="J87" s="139">
        <f t="shared" si="6"/>
        <v>99.999083409715865</v>
      </c>
    </row>
    <row r="88" spans="1:11" s="84" customFormat="1" ht="15" customHeight="1">
      <c r="A88" s="85"/>
      <c r="B88" s="101">
        <v>34</v>
      </c>
      <c r="C88" s="85"/>
      <c r="D88" s="101" t="s">
        <v>1341</v>
      </c>
      <c r="E88" s="102">
        <f>E89</f>
        <v>2028.87</v>
      </c>
      <c r="F88" s="102">
        <f>F89</f>
        <v>1900</v>
      </c>
      <c r="G88" s="102">
        <f>G89</f>
        <v>600</v>
      </c>
      <c r="H88" s="102">
        <f>H89</f>
        <v>599.73</v>
      </c>
      <c r="I88" s="139">
        <f t="shared" si="11"/>
        <v>29.559804225997727</v>
      </c>
      <c r="J88" s="139">
        <f t="shared" si="6"/>
        <v>99.954999999999998</v>
      </c>
    </row>
    <row r="89" spans="1:11" s="84" customFormat="1" ht="15" customHeight="1">
      <c r="A89" s="85"/>
      <c r="B89" s="85"/>
      <c r="C89" s="85">
        <v>3433</v>
      </c>
      <c r="D89" s="67" t="s">
        <v>1577</v>
      </c>
      <c r="E89" s="67">
        <v>2028.87</v>
      </c>
      <c r="F89" s="67">
        <v>1900</v>
      </c>
      <c r="G89" s="67">
        <v>600</v>
      </c>
      <c r="H89" s="67">
        <v>599.73</v>
      </c>
      <c r="I89" s="139">
        <f t="shared" si="11"/>
        <v>29.559804225997727</v>
      </c>
      <c r="J89" s="139">
        <f t="shared" si="6"/>
        <v>99.954999999999998</v>
      </c>
    </row>
    <row r="90" spans="1:11" s="84" customFormat="1" ht="30" customHeight="1">
      <c r="A90" s="258" t="s">
        <v>1706</v>
      </c>
      <c r="B90" s="270"/>
      <c r="C90" s="270"/>
      <c r="D90" s="271"/>
      <c r="E90" s="135">
        <f>E91</f>
        <v>365829.85200000001</v>
      </c>
      <c r="F90" s="135">
        <f>F91</f>
        <v>342781</v>
      </c>
      <c r="G90" s="135">
        <f>G91</f>
        <v>686488</v>
      </c>
      <c r="H90" s="135">
        <f>H91</f>
        <v>778476.56</v>
      </c>
      <c r="I90" s="136">
        <f t="shared" si="11"/>
        <v>212.79744005144775</v>
      </c>
      <c r="J90" s="136">
        <f t="shared" si="6"/>
        <v>113.39987880341683</v>
      </c>
    </row>
    <row r="91" spans="1:11" s="84" customFormat="1" ht="15" customHeight="1">
      <c r="A91" s="258" t="s">
        <v>1705</v>
      </c>
      <c r="B91" s="270"/>
      <c r="C91" s="270"/>
      <c r="D91" s="271"/>
      <c r="E91" s="71">
        <f>E92+E98+E149+E113+E195+E225</f>
        <v>365829.85200000001</v>
      </c>
      <c r="F91" s="71">
        <f>F92+F98+F149+F113+F195+F225</f>
        <v>342781</v>
      </c>
      <c r="G91" s="71">
        <f>G92+G98+G149+G113+G195+G225</f>
        <v>686488</v>
      </c>
      <c r="H91" s="71">
        <f>H92+H98+H149+H113+H195+H225</f>
        <v>778476.56</v>
      </c>
      <c r="I91" s="137">
        <f t="shared" si="11"/>
        <v>212.79744005144775</v>
      </c>
      <c r="J91" s="137">
        <f t="shared" si="6"/>
        <v>113.39987880341683</v>
      </c>
    </row>
    <row r="92" spans="1:11" s="84" customFormat="1" ht="15" customHeight="1">
      <c r="A92" s="258" t="s">
        <v>1261</v>
      </c>
      <c r="B92" s="270"/>
      <c r="C92" s="270"/>
      <c r="D92" s="271"/>
      <c r="E92" s="135">
        <f t="shared" ref="E92:H93" si="12">E93</f>
        <v>0</v>
      </c>
      <c r="F92" s="135">
        <f t="shared" si="12"/>
        <v>0</v>
      </c>
      <c r="G92" s="135">
        <f t="shared" si="12"/>
        <v>0</v>
      </c>
      <c r="H92" s="135">
        <f t="shared" si="12"/>
        <v>0</v>
      </c>
      <c r="I92" s="136" t="e">
        <f t="shared" si="11"/>
        <v>#DIV/0!</v>
      </c>
      <c r="J92" s="136" t="e">
        <f t="shared" si="6"/>
        <v>#DIV/0!</v>
      </c>
    </row>
    <row r="93" spans="1:11" s="84" customFormat="1" ht="15" customHeight="1">
      <c r="A93" s="101">
        <v>3</v>
      </c>
      <c r="B93" s="85"/>
      <c r="C93" s="41"/>
      <c r="D93" s="41" t="s">
        <v>1356</v>
      </c>
      <c r="E93" s="64">
        <f t="shared" si="12"/>
        <v>0</v>
      </c>
      <c r="F93" s="64">
        <f t="shared" si="12"/>
        <v>0</v>
      </c>
      <c r="G93" s="64">
        <f t="shared" si="12"/>
        <v>0</v>
      </c>
      <c r="H93" s="64">
        <f t="shared" si="12"/>
        <v>0</v>
      </c>
      <c r="I93" s="138" t="e">
        <f t="shared" si="11"/>
        <v>#DIV/0!</v>
      </c>
      <c r="J93" s="138" t="e">
        <f t="shared" si="6"/>
        <v>#DIV/0!</v>
      </c>
    </row>
    <row r="94" spans="1:11" s="84" customFormat="1" ht="15" customHeight="1">
      <c r="A94" s="85"/>
      <c r="B94" s="101">
        <v>31</v>
      </c>
      <c r="C94" s="41"/>
      <c r="D94" s="41" t="s">
        <v>1318</v>
      </c>
      <c r="E94" s="64">
        <f>SUM(E95:E97)</f>
        <v>0</v>
      </c>
      <c r="F94" s="64">
        <f>SUM(F95:F97)</f>
        <v>0</v>
      </c>
      <c r="G94" s="64">
        <f>SUM(G95:G97)</f>
        <v>0</v>
      </c>
      <c r="H94" s="64">
        <f>SUM(H95:H97)</f>
        <v>0</v>
      </c>
      <c r="I94" s="138" t="e">
        <f t="shared" si="11"/>
        <v>#DIV/0!</v>
      </c>
      <c r="J94" s="138" t="e">
        <f t="shared" si="6"/>
        <v>#DIV/0!</v>
      </c>
    </row>
    <row r="95" spans="1:11" s="84" customFormat="1" ht="15" customHeight="1">
      <c r="A95" s="85"/>
      <c r="B95" s="85"/>
      <c r="C95" s="85">
        <v>3111</v>
      </c>
      <c r="D95" s="67" t="s">
        <v>1395</v>
      </c>
      <c r="E95" s="67"/>
      <c r="F95" s="67"/>
      <c r="G95" s="67"/>
      <c r="H95" s="67"/>
      <c r="I95" s="139" t="e">
        <f t="shared" si="11"/>
        <v>#DIV/0!</v>
      </c>
      <c r="J95" s="139" t="e">
        <f t="shared" si="6"/>
        <v>#DIV/0!</v>
      </c>
      <c r="K95" s="84">
        <v>82732</v>
      </c>
    </row>
    <row r="96" spans="1:11" s="84" customFormat="1" ht="15" customHeight="1">
      <c r="A96" s="85"/>
      <c r="B96" s="85"/>
      <c r="C96" s="85">
        <v>3132</v>
      </c>
      <c r="D96" s="67" t="s">
        <v>1354</v>
      </c>
      <c r="E96" s="67"/>
      <c r="F96" s="67"/>
      <c r="G96" s="67"/>
      <c r="H96" s="67"/>
      <c r="I96" s="139" t="e">
        <f t="shared" si="11"/>
        <v>#DIV/0!</v>
      </c>
      <c r="J96" s="139" t="e">
        <f t="shared" si="6"/>
        <v>#DIV/0!</v>
      </c>
      <c r="K96" s="84">
        <v>13651</v>
      </c>
    </row>
    <row r="97" spans="1:10" s="84" customFormat="1" ht="15" customHeight="1">
      <c r="A97" s="85"/>
      <c r="B97" s="85"/>
      <c r="C97" s="85">
        <v>3133</v>
      </c>
      <c r="D97" s="67" t="s">
        <v>1396</v>
      </c>
      <c r="E97" s="67"/>
      <c r="F97" s="67"/>
      <c r="G97" s="67"/>
      <c r="H97" s="67"/>
      <c r="I97" s="139" t="e">
        <f t="shared" si="11"/>
        <v>#DIV/0!</v>
      </c>
      <c r="J97" s="139" t="e">
        <f t="shared" si="6"/>
        <v>#DIV/0!</v>
      </c>
    </row>
    <row r="98" spans="1:10" s="84" customFormat="1" ht="15" customHeight="1">
      <c r="A98" s="258" t="s">
        <v>1263</v>
      </c>
      <c r="B98" s="270"/>
      <c r="C98" s="270"/>
      <c r="D98" s="271"/>
      <c r="E98" s="135">
        <f>E99+E110</f>
        <v>0</v>
      </c>
      <c r="F98" s="135">
        <f>F99+F110</f>
        <v>0</v>
      </c>
      <c r="G98" s="135">
        <f>G99+G110</f>
        <v>0</v>
      </c>
      <c r="H98" s="135">
        <f>H99+H110</f>
        <v>0</v>
      </c>
      <c r="I98" s="136" t="e">
        <f t="shared" si="11"/>
        <v>#DIV/0!</v>
      </c>
      <c r="J98" s="136" t="e">
        <f t="shared" si="6"/>
        <v>#DIV/0!</v>
      </c>
    </row>
    <row r="99" spans="1:10" s="84" customFormat="1" ht="15" customHeight="1">
      <c r="A99" s="101">
        <v>3</v>
      </c>
      <c r="B99" s="85"/>
      <c r="C99" s="41"/>
      <c r="D99" s="41" t="s">
        <v>1628</v>
      </c>
      <c r="E99" s="64">
        <f>E100+E105</f>
        <v>0</v>
      </c>
      <c r="F99" s="64">
        <f>F100+F105</f>
        <v>0</v>
      </c>
      <c r="G99" s="64">
        <f>G100+G105</f>
        <v>0</v>
      </c>
      <c r="H99" s="64">
        <f>H100+H105</f>
        <v>0</v>
      </c>
      <c r="I99" s="138" t="e">
        <f t="shared" si="11"/>
        <v>#DIV/0!</v>
      </c>
      <c r="J99" s="138" t="e">
        <f t="shared" si="6"/>
        <v>#DIV/0!</v>
      </c>
    </row>
    <row r="100" spans="1:10" s="84" customFormat="1" ht="15" customHeight="1">
      <c r="A100" s="85"/>
      <c r="B100" s="101">
        <v>31</v>
      </c>
      <c r="C100" s="41"/>
      <c r="D100" s="41" t="s">
        <v>1318</v>
      </c>
      <c r="E100" s="64">
        <f>SUM(E101:E104)</f>
        <v>0</v>
      </c>
      <c r="F100" s="64">
        <f>SUM(F101:F104)</f>
        <v>0</v>
      </c>
      <c r="G100" s="64">
        <f>SUM(G101:G104)</f>
        <v>0</v>
      </c>
      <c r="H100" s="64">
        <f>SUM(H101:H104)</f>
        <v>0</v>
      </c>
      <c r="I100" s="138" t="e">
        <f t="shared" si="11"/>
        <v>#DIV/0!</v>
      </c>
      <c r="J100" s="138" t="e">
        <f t="shared" si="6"/>
        <v>#DIV/0!</v>
      </c>
    </row>
    <row r="101" spans="1:10" s="84" customFormat="1" ht="15" customHeight="1">
      <c r="A101" s="85"/>
      <c r="B101" s="85"/>
      <c r="C101" s="85">
        <v>3111</v>
      </c>
      <c r="D101" s="67" t="s">
        <v>1395</v>
      </c>
      <c r="E101" s="67"/>
      <c r="F101" s="67"/>
      <c r="G101" s="67"/>
      <c r="H101" s="67"/>
      <c r="I101" s="139" t="e">
        <f t="shared" si="11"/>
        <v>#DIV/0!</v>
      </c>
      <c r="J101" s="139" t="e">
        <f t="shared" si="6"/>
        <v>#DIV/0!</v>
      </c>
    </row>
    <row r="102" spans="1:10" s="84" customFormat="1" ht="15" customHeight="1">
      <c r="A102" s="85"/>
      <c r="B102" s="85"/>
      <c r="C102" s="85">
        <v>3121</v>
      </c>
      <c r="D102" s="67" t="s">
        <v>1293</v>
      </c>
      <c r="E102" s="67"/>
      <c r="F102" s="67"/>
      <c r="G102" s="67"/>
      <c r="H102" s="67"/>
      <c r="I102" s="139" t="e">
        <f t="shared" si="11"/>
        <v>#DIV/0!</v>
      </c>
      <c r="J102" s="139" t="e">
        <f t="shared" si="6"/>
        <v>#DIV/0!</v>
      </c>
    </row>
    <row r="103" spans="1:10" s="84" customFormat="1" ht="15" customHeight="1">
      <c r="A103" s="85"/>
      <c r="B103" s="85"/>
      <c r="C103" s="85">
        <v>3132</v>
      </c>
      <c r="D103" s="67" t="s">
        <v>1354</v>
      </c>
      <c r="E103" s="67"/>
      <c r="F103" s="67"/>
      <c r="G103" s="67"/>
      <c r="H103" s="67"/>
      <c r="I103" s="139" t="e">
        <f t="shared" si="11"/>
        <v>#DIV/0!</v>
      </c>
      <c r="J103" s="139" t="e">
        <f t="shared" si="6"/>
        <v>#DIV/0!</v>
      </c>
    </row>
    <row r="104" spans="1:10" s="84" customFormat="1" ht="15" customHeight="1">
      <c r="A104" s="85"/>
      <c r="B104" s="85"/>
      <c r="C104" s="85">
        <v>3133</v>
      </c>
      <c r="D104" s="67" t="s">
        <v>1396</v>
      </c>
      <c r="E104" s="67"/>
      <c r="F104" s="67"/>
      <c r="G104" s="67"/>
      <c r="H104" s="67"/>
      <c r="I104" s="139" t="e">
        <f t="shared" si="11"/>
        <v>#DIV/0!</v>
      </c>
      <c r="J104" s="139" t="e">
        <f t="shared" si="6"/>
        <v>#DIV/0!</v>
      </c>
    </row>
    <row r="105" spans="1:10" s="84" customFormat="1" ht="15" customHeight="1">
      <c r="A105" s="85"/>
      <c r="B105" s="101">
        <v>32</v>
      </c>
      <c r="C105" s="85"/>
      <c r="D105" s="101" t="s">
        <v>1321</v>
      </c>
      <c r="E105" s="102">
        <f>SUM(E106:E109)</f>
        <v>0</v>
      </c>
      <c r="F105" s="102">
        <f>SUM(F106:F109)</f>
        <v>0</v>
      </c>
      <c r="G105" s="102">
        <f>SUM(G106:G109)</f>
        <v>0</v>
      </c>
      <c r="H105" s="102">
        <f>SUM(H106:H109)</f>
        <v>0</v>
      </c>
      <c r="I105" s="139" t="e">
        <f t="shared" si="11"/>
        <v>#DIV/0!</v>
      </c>
      <c r="J105" s="139" t="e">
        <f t="shared" si="6"/>
        <v>#DIV/0!</v>
      </c>
    </row>
    <row r="106" spans="1:10" s="84" customFormat="1" ht="15" customHeight="1">
      <c r="A106" s="85"/>
      <c r="B106" s="85"/>
      <c r="C106" s="85">
        <v>3211</v>
      </c>
      <c r="D106" s="67" t="s">
        <v>1264</v>
      </c>
      <c r="E106" s="67"/>
      <c r="F106" s="67"/>
      <c r="G106" s="67"/>
      <c r="H106" s="67"/>
      <c r="I106" s="139" t="e">
        <f t="shared" si="11"/>
        <v>#DIV/0!</v>
      </c>
      <c r="J106" s="139" t="e">
        <f t="shared" si="6"/>
        <v>#DIV/0!</v>
      </c>
    </row>
    <row r="107" spans="1:10" s="84" customFormat="1" ht="15" customHeight="1">
      <c r="A107" s="85"/>
      <c r="B107" s="85"/>
      <c r="C107" s="85">
        <v>3212</v>
      </c>
      <c r="D107" s="67" t="s">
        <v>1265</v>
      </c>
      <c r="E107" s="67"/>
      <c r="F107" s="67"/>
      <c r="G107" s="67"/>
      <c r="H107" s="67"/>
      <c r="I107" s="139" t="e">
        <f t="shared" si="11"/>
        <v>#DIV/0!</v>
      </c>
      <c r="J107" s="139" t="e">
        <f t="shared" si="6"/>
        <v>#DIV/0!</v>
      </c>
    </row>
    <row r="108" spans="1:10" s="84" customFormat="1" ht="15" customHeight="1">
      <c r="A108" s="85"/>
      <c r="B108" s="85"/>
      <c r="C108" s="85">
        <v>3223</v>
      </c>
      <c r="D108" s="67" t="s">
        <v>1269</v>
      </c>
      <c r="E108" s="67"/>
      <c r="F108" s="67"/>
      <c r="G108" s="67"/>
      <c r="H108" s="67"/>
      <c r="I108" s="139" t="e">
        <f t="shared" si="11"/>
        <v>#DIV/0!</v>
      </c>
      <c r="J108" s="139" t="e">
        <f t="shared" si="6"/>
        <v>#DIV/0!</v>
      </c>
    </row>
    <row r="109" spans="1:10" s="84" customFormat="1" ht="15" customHeight="1">
      <c r="A109" s="85"/>
      <c r="B109" s="85"/>
      <c r="C109" s="85">
        <v>3237</v>
      </c>
      <c r="D109" s="67" t="s">
        <v>1278</v>
      </c>
      <c r="E109" s="67"/>
      <c r="F109" s="67"/>
      <c r="G109" s="67"/>
      <c r="H109" s="67"/>
      <c r="I109" s="139" t="e">
        <f t="shared" si="11"/>
        <v>#DIV/0!</v>
      </c>
      <c r="J109" s="139" t="e">
        <f t="shared" si="6"/>
        <v>#DIV/0!</v>
      </c>
    </row>
    <row r="110" spans="1:10" s="84" customFormat="1" ht="15" customHeight="1">
      <c r="A110" s="101">
        <v>4</v>
      </c>
      <c r="B110" s="85"/>
      <c r="C110" s="85"/>
      <c r="D110" s="101" t="s">
        <v>1343</v>
      </c>
      <c r="E110" s="102">
        <f>E111</f>
        <v>0</v>
      </c>
      <c r="F110" s="102">
        <f t="shared" ref="F110:H111" si="13">F111</f>
        <v>0</v>
      </c>
      <c r="G110" s="102">
        <f t="shared" si="13"/>
        <v>0</v>
      </c>
      <c r="H110" s="102">
        <f t="shared" si="13"/>
        <v>0</v>
      </c>
      <c r="I110" s="139" t="e">
        <f t="shared" si="11"/>
        <v>#DIV/0!</v>
      </c>
      <c r="J110" s="139" t="e">
        <f t="shared" si="6"/>
        <v>#DIV/0!</v>
      </c>
    </row>
    <row r="111" spans="1:10" s="84" customFormat="1" ht="15" customHeight="1">
      <c r="A111" s="85"/>
      <c r="B111" s="101">
        <v>42</v>
      </c>
      <c r="C111" s="85"/>
      <c r="D111" s="101" t="s">
        <v>1344</v>
      </c>
      <c r="E111" s="102">
        <f>E112</f>
        <v>0</v>
      </c>
      <c r="F111" s="102">
        <f t="shared" si="13"/>
        <v>0</v>
      </c>
      <c r="G111" s="102">
        <f t="shared" si="13"/>
        <v>0</v>
      </c>
      <c r="H111" s="102">
        <f t="shared" si="13"/>
        <v>0</v>
      </c>
      <c r="I111" s="139" t="e">
        <f t="shared" si="11"/>
        <v>#DIV/0!</v>
      </c>
      <c r="J111" s="139" t="e">
        <f t="shared" si="6"/>
        <v>#DIV/0!</v>
      </c>
    </row>
    <row r="112" spans="1:10" s="84" customFormat="1" ht="15" customHeight="1">
      <c r="A112" s="85"/>
      <c r="B112" s="85"/>
      <c r="C112" s="85">
        <v>4221</v>
      </c>
      <c r="D112" s="67" t="s">
        <v>1287</v>
      </c>
      <c r="E112" s="67"/>
      <c r="F112" s="67"/>
      <c r="G112" s="67"/>
      <c r="H112" s="67"/>
      <c r="I112" s="139" t="e">
        <f t="shared" si="11"/>
        <v>#DIV/0!</v>
      </c>
      <c r="J112" s="139" t="e">
        <f t="shared" si="6"/>
        <v>#DIV/0!</v>
      </c>
    </row>
    <row r="113" spans="1:10" s="84" customFormat="1" ht="15" customHeight="1">
      <c r="A113" s="258" t="s">
        <v>1507</v>
      </c>
      <c r="B113" s="270"/>
      <c r="C113" s="270"/>
      <c r="D113" s="271"/>
      <c r="E113" s="135">
        <f>E114+E142</f>
        <v>2331.04</v>
      </c>
      <c r="F113" s="135">
        <f>F114+F142</f>
        <v>0</v>
      </c>
      <c r="G113" s="135">
        <f>G114+G142</f>
        <v>0</v>
      </c>
      <c r="H113" s="135">
        <f>H114+H142</f>
        <v>0</v>
      </c>
      <c r="I113" s="136">
        <f t="shared" si="11"/>
        <v>0</v>
      </c>
      <c r="J113" s="136" t="e">
        <f t="shared" si="6"/>
        <v>#DIV/0!</v>
      </c>
    </row>
    <row r="114" spans="1:10" s="84" customFormat="1" ht="15" customHeight="1">
      <c r="A114" s="101">
        <v>3</v>
      </c>
      <c r="B114" s="85"/>
      <c r="C114" s="41"/>
      <c r="D114" s="41" t="s">
        <v>1356</v>
      </c>
      <c r="E114" s="64">
        <f>E115+E120+E136+E138+E140</f>
        <v>2331.04</v>
      </c>
      <c r="F114" s="64">
        <f>F115+F120+F136+F138+F140</f>
        <v>0</v>
      </c>
      <c r="G114" s="64">
        <f>G115+G120+G136+G138+G140</f>
        <v>0</v>
      </c>
      <c r="H114" s="64">
        <f>H115+H120+H136+H138+H140</f>
        <v>0</v>
      </c>
      <c r="I114" s="138">
        <f t="shared" si="11"/>
        <v>0</v>
      </c>
      <c r="J114" s="138" t="e">
        <f t="shared" si="6"/>
        <v>#DIV/0!</v>
      </c>
    </row>
    <row r="115" spans="1:10" s="84" customFormat="1" ht="15" customHeight="1">
      <c r="A115" s="85"/>
      <c r="B115" s="101">
        <v>31</v>
      </c>
      <c r="C115" s="41"/>
      <c r="D115" s="41" t="s">
        <v>1318</v>
      </c>
      <c r="E115" s="64">
        <f>SUM(E116:E119)</f>
        <v>805.89</v>
      </c>
      <c r="F115" s="64">
        <f>SUM(F116:F119)</f>
        <v>0</v>
      </c>
      <c r="G115" s="64">
        <f>SUM(G116:G119)</f>
        <v>0</v>
      </c>
      <c r="H115" s="64">
        <f>SUM(H116:H119)</f>
        <v>0</v>
      </c>
      <c r="I115" s="138">
        <f t="shared" si="11"/>
        <v>0</v>
      </c>
      <c r="J115" s="138" t="e">
        <f t="shared" si="6"/>
        <v>#DIV/0!</v>
      </c>
    </row>
    <row r="116" spans="1:10" s="84" customFormat="1" ht="15" customHeight="1">
      <c r="A116" s="85"/>
      <c r="B116" s="85"/>
      <c r="C116" s="85">
        <v>3111</v>
      </c>
      <c r="D116" s="67" t="s">
        <v>1395</v>
      </c>
      <c r="E116" s="67">
        <f>'EU projekti'!E14+'EU projekti'!E42</f>
        <v>691.75</v>
      </c>
      <c r="F116" s="67">
        <f>'EU projekti'!F14+'EU projekti'!F42</f>
        <v>0</v>
      </c>
      <c r="G116" s="67">
        <f>'EU projekti'!G14+'EU projekti'!G42</f>
        <v>0</v>
      </c>
      <c r="H116" s="67">
        <f>'EU projekti'!H14+'EU projekti'!H42</f>
        <v>0</v>
      </c>
      <c r="I116" s="139">
        <f t="shared" si="11"/>
        <v>0</v>
      </c>
      <c r="J116" s="139" t="e">
        <f t="shared" si="6"/>
        <v>#DIV/0!</v>
      </c>
    </row>
    <row r="117" spans="1:10" s="84" customFormat="1" ht="15" customHeight="1">
      <c r="A117" s="85"/>
      <c r="B117" s="85"/>
      <c r="C117" s="85">
        <v>3121</v>
      </c>
      <c r="D117" s="67" t="s">
        <v>1293</v>
      </c>
      <c r="E117" s="67">
        <f>'EU projekti'!E15+'EU projekti'!E43</f>
        <v>0</v>
      </c>
      <c r="F117" s="67">
        <f>'EU projekti'!F15+'EU projekti'!F43</f>
        <v>0</v>
      </c>
      <c r="G117" s="67">
        <f>'EU projekti'!G15+'EU projekti'!G43</f>
        <v>0</v>
      </c>
      <c r="H117" s="67">
        <f>'EU projekti'!H15+'EU projekti'!H43</f>
        <v>0</v>
      </c>
      <c r="I117" s="139" t="e">
        <f t="shared" si="11"/>
        <v>#DIV/0!</v>
      </c>
      <c r="J117" s="139" t="e">
        <f t="shared" si="6"/>
        <v>#DIV/0!</v>
      </c>
    </row>
    <row r="118" spans="1:10" s="84" customFormat="1" ht="15" customHeight="1">
      <c r="A118" s="85"/>
      <c r="B118" s="85"/>
      <c r="C118" s="85">
        <v>3132</v>
      </c>
      <c r="D118" s="67" t="s">
        <v>1354</v>
      </c>
      <c r="E118" s="67">
        <f>'EU projekti'!E16+'EU projekti'!E44</f>
        <v>0</v>
      </c>
      <c r="F118" s="67">
        <f>'EU projekti'!F16+'EU projekti'!F44</f>
        <v>0</v>
      </c>
      <c r="G118" s="67">
        <f>'EU projekti'!G16+'EU projekti'!G44</f>
        <v>0</v>
      </c>
      <c r="H118" s="67">
        <f>'EU projekti'!H16+'EU projekti'!H44</f>
        <v>0</v>
      </c>
      <c r="I118" s="139" t="e">
        <f t="shared" si="11"/>
        <v>#DIV/0!</v>
      </c>
      <c r="J118" s="139" t="e">
        <f t="shared" si="6"/>
        <v>#DIV/0!</v>
      </c>
    </row>
    <row r="119" spans="1:10" s="84" customFormat="1" ht="15" customHeight="1">
      <c r="A119" s="85"/>
      <c r="B119" s="85"/>
      <c r="C119" s="85">
        <v>3133</v>
      </c>
      <c r="D119" s="67" t="s">
        <v>1396</v>
      </c>
      <c r="E119" s="67">
        <f>'EU projekti'!E17+'EU projekti'!E45</f>
        <v>114.14</v>
      </c>
      <c r="F119" s="67">
        <f>'EU projekti'!F17+'EU projekti'!F45</f>
        <v>0</v>
      </c>
      <c r="G119" s="67">
        <f>'EU projekti'!G17+'EU projekti'!G45</f>
        <v>0</v>
      </c>
      <c r="H119" s="67">
        <f>'EU projekti'!H17+'EU projekti'!H45</f>
        <v>0</v>
      </c>
      <c r="I119" s="139">
        <f t="shared" si="11"/>
        <v>0</v>
      </c>
      <c r="J119" s="139" t="e">
        <f t="shared" si="6"/>
        <v>#DIV/0!</v>
      </c>
    </row>
    <row r="120" spans="1:10" s="84" customFormat="1" ht="15" customHeight="1">
      <c r="A120" s="85"/>
      <c r="B120" s="101">
        <v>32</v>
      </c>
      <c r="C120" s="85"/>
      <c r="D120" s="101" t="s">
        <v>1321</v>
      </c>
      <c r="E120" s="102">
        <f>SUM(E121:E135)</f>
        <v>1525.15</v>
      </c>
      <c r="F120" s="102">
        <f>SUM(F121:F135)</f>
        <v>0</v>
      </c>
      <c r="G120" s="102">
        <f>SUM(G121:G135)</f>
        <v>0</v>
      </c>
      <c r="H120" s="102">
        <f>SUM(H121:H135)</f>
        <v>0</v>
      </c>
      <c r="I120" s="139">
        <f t="shared" si="11"/>
        <v>0</v>
      </c>
      <c r="J120" s="139" t="e">
        <f t="shared" si="6"/>
        <v>#DIV/0!</v>
      </c>
    </row>
    <row r="121" spans="1:10" s="84" customFormat="1" ht="15" customHeight="1">
      <c r="A121" s="85"/>
      <c r="B121" s="85"/>
      <c r="C121" s="85">
        <v>3211</v>
      </c>
      <c r="D121" s="67" t="s">
        <v>1264</v>
      </c>
      <c r="E121" s="67">
        <f>'EU projekti'!E20</f>
        <v>0</v>
      </c>
      <c r="F121" s="67">
        <f>'EU projekti'!F20</f>
        <v>0</v>
      </c>
      <c r="G121" s="67">
        <f>'EU projekti'!G20</f>
        <v>0</v>
      </c>
      <c r="H121" s="67">
        <f>'EU projekti'!H20</f>
        <v>0</v>
      </c>
      <c r="I121" s="139" t="e">
        <f t="shared" si="11"/>
        <v>#DIV/0!</v>
      </c>
      <c r="J121" s="139" t="e">
        <f t="shared" si="6"/>
        <v>#DIV/0!</v>
      </c>
    </row>
    <row r="122" spans="1:10" s="84" customFormat="1" ht="15" customHeight="1">
      <c r="A122" s="85"/>
      <c r="B122" s="85"/>
      <c r="C122" s="85">
        <v>3212</v>
      </c>
      <c r="D122" s="67" t="s">
        <v>1265</v>
      </c>
      <c r="E122" s="67">
        <f>'EU projekti'!E21</f>
        <v>80.900000000000006</v>
      </c>
      <c r="F122" s="67">
        <f>'EU projekti'!F21</f>
        <v>0</v>
      </c>
      <c r="G122" s="67">
        <f>'EU projekti'!G21</f>
        <v>0</v>
      </c>
      <c r="H122" s="67">
        <f>'EU projekti'!H21</f>
        <v>0</v>
      </c>
      <c r="I122" s="139">
        <f t="shared" si="11"/>
        <v>0</v>
      </c>
      <c r="J122" s="139" t="e">
        <f t="shared" si="6"/>
        <v>#DIV/0!</v>
      </c>
    </row>
    <row r="123" spans="1:10" s="84" customFormat="1" ht="15" customHeight="1">
      <c r="A123" s="85"/>
      <c r="B123" s="85"/>
      <c r="C123" s="85">
        <v>3213</v>
      </c>
      <c r="D123" s="67" t="s">
        <v>1266</v>
      </c>
      <c r="E123" s="67">
        <f>'EU projekti'!E22</f>
        <v>0</v>
      </c>
      <c r="F123" s="67">
        <f>'EU projekti'!F22</f>
        <v>0</v>
      </c>
      <c r="G123" s="67">
        <f>'EU projekti'!G22</f>
        <v>0</v>
      </c>
      <c r="H123" s="67">
        <f>'EU projekti'!H22</f>
        <v>0</v>
      </c>
      <c r="I123" s="139" t="e">
        <f t="shared" si="11"/>
        <v>#DIV/0!</v>
      </c>
      <c r="J123" s="139" t="e">
        <f t="shared" si="6"/>
        <v>#DIV/0!</v>
      </c>
    </row>
    <row r="124" spans="1:10" s="84" customFormat="1" ht="15" customHeight="1">
      <c r="A124" s="85"/>
      <c r="B124" s="85"/>
      <c r="C124" s="104">
        <v>3221</v>
      </c>
      <c r="D124" s="67" t="s">
        <v>1267</v>
      </c>
      <c r="E124" s="67">
        <f>'EU projekti'!E23</f>
        <v>0</v>
      </c>
      <c r="F124" s="67">
        <f>'EU projekti'!F23</f>
        <v>0</v>
      </c>
      <c r="G124" s="67">
        <f>'EU projekti'!G23</f>
        <v>0</v>
      </c>
      <c r="H124" s="67">
        <f>'EU projekti'!H23</f>
        <v>0</v>
      </c>
      <c r="I124" s="139" t="e">
        <f t="shared" si="11"/>
        <v>#DIV/0!</v>
      </c>
      <c r="J124" s="139" t="e">
        <f t="shared" si="6"/>
        <v>#DIV/0!</v>
      </c>
    </row>
    <row r="125" spans="1:10" s="84" customFormat="1" ht="15" customHeight="1">
      <c r="A125" s="85"/>
      <c r="B125" s="85"/>
      <c r="C125" s="104" t="s">
        <v>1437</v>
      </c>
      <c r="D125" s="67" t="s">
        <v>1268</v>
      </c>
      <c r="E125" s="67">
        <f>'EU projekti'!E24</f>
        <v>0</v>
      </c>
      <c r="F125" s="67">
        <f>'EU projekti'!F24</f>
        <v>0</v>
      </c>
      <c r="G125" s="67">
        <f>'EU projekti'!G24</f>
        <v>0</v>
      </c>
      <c r="H125" s="67">
        <f>'EU projekti'!H24</f>
        <v>0</v>
      </c>
      <c r="I125" s="139" t="e">
        <f t="shared" si="11"/>
        <v>#DIV/0!</v>
      </c>
      <c r="J125" s="139" t="e">
        <f t="shared" si="6"/>
        <v>#DIV/0!</v>
      </c>
    </row>
    <row r="126" spans="1:10" s="84" customFormat="1" ht="15" customHeight="1">
      <c r="A126" s="85"/>
      <c r="B126" s="85"/>
      <c r="C126" s="104" t="s">
        <v>1439</v>
      </c>
      <c r="D126" s="67" t="s">
        <v>1270</v>
      </c>
      <c r="E126" s="67">
        <f>'EU projekti'!E25</f>
        <v>0</v>
      </c>
      <c r="F126" s="67">
        <f>'EU projekti'!F25</f>
        <v>0</v>
      </c>
      <c r="G126" s="67">
        <f>'EU projekti'!G25</f>
        <v>0</v>
      </c>
      <c r="H126" s="67">
        <f>'EU projekti'!H25</f>
        <v>0</v>
      </c>
      <c r="I126" s="139" t="e">
        <f t="shared" si="11"/>
        <v>#DIV/0!</v>
      </c>
      <c r="J126" s="139" t="e">
        <f t="shared" si="6"/>
        <v>#DIV/0!</v>
      </c>
    </row>
    <row r="127" spans="1:10" s="84" customFormat="1" ht="15" customHeight="1">
      <c r="A127" s="85"/>
      <c r="B127" s="85"/>
      <c r="C127" s="104">
        <v>3231</v>
      </c>
      <c r="D127" s="67" t="s">
        <v>1272</v>
      </c>
      <c r="E127" s="67">
        <f>'EU projekti'!E26</f>
        <v>0</v>
      </c>
      <c r="F127" s="67">
        <f>'EU projekti'!F26</f>
        <v>0</v>
      </c>
      <c r="G127" s="67">
        <f>'EU projekti'!G26</f>
        <v>0</v>
      </c>
      <c r="H127" s="67">
        <f>'EU projekti'!H26</f>
        <v>0</v>
      </c>
      <c r="I127" s="139" t="e">
        <f t="shared" si="11"/>
        <v>#DIV/0!</v>
      </c>
      <c r="J127" s="139" t="e">
        <f t="shared" si="6"/>
        <v>#DIV/0!</v>
      </c>
    </row>
    <row r="128" spans="1:10" s="84" customFormat="1" ht="15" customHeight="1">
      <c r="A128" s="85"/>
      <c r="B128" s="85"/>
      <c r="C128" s="104" t="s">
        <v>1442</v>
      </c>
      <c r="D128" s="67" t="s">
        <v>1494</v>
      </c>
      <c r="E128" s="67">
        <f>'EU projekti'!E27</f>
        <v>0</v>
      </c>
      <c r="F128" s="67">
        <f>'EU projekti'!F27</f>
        <v>0</v>
      </c>
      <c r="G128" s="67">
        <f>'EU projekti'!G27</f>
        <v>0</v>
      </c>
      <c r="H128" s="67">
        <f>'EU projekti'!H27</f>
        <v>0</v>
      </c>
      <c r="I128" s="139" t="e">
        <f t="shared" si="11"/>
        <v>#DIV/0!</v>
      </c>
      <c r="J128" s="139" t="e">
        <f t="shared" si="6"/>
        <v>#DIV/0!</v>
      </c>
    </row>
    <row r="129" spans="1:10" s="84" customFormat="1" ht="15" customHeight="1">
      <c r="A129" s="85"/>
      <c r="B129" s="85"/>
      <c r="C129" s="85">
        <v>3235</v>
      </c>
      <c r="D129" s="67" t="s">
        <v>1276</v>
      </c>
      <c r="E129" s="67">
        <f>'EU projekti'!E28</f>
        <v>0</v>
      </c>
      <c r="F129" s="67">
        <f>'EU projekti'!F28</f>
        <v>0</v>
      </c>
      <c r="G129" s="67">
        <f>'EU projekti'!G28</f>
        <v>0</v>
      </c>
      <c r="H129" s="67">
        <f>'EU projekti'!H28</f>
        <v>0</v>
      </c>
      <c r="I129" s="139" t="e">
        <f t="shared" si="11"/>
        <v>#DIV/0!</v>
      </c>
      <c r="J129" s="139" t="e">
        <f t="shared" si="6"/>
        <v>#DIV/0!</v>
      </c>
    </row>
    <row r="130" spans="1:10" s="84" customFormat="1" ht="15" customHeight="1">
      <c r="A130" s="85"/>
      <c r="B130" s="85"/>
      <c r="C130" s="85">
        <v>3237</v>
      </c>
      <c r="D130" s="67" t="s">
        <v>1278</v>
      </c>
      <c r="E130" s="67">
        <f>'EU projekti'!E27</f>
        <v>0</v>
      </c>
      <c r="F130" s="67">
        <f>'EU projekti'!F27</f>
        <v>0</v>
      </c>
      <c r="G130" s="67">
        <f>'EU projekti'!G27</f>
        <v>0</v>
      </c>
      <c r="H130" s="67">
        <f>'EU projekti'!H27</f>
        <v>0</v>
      </c>
      <c r="I130" s="139" t="e">
        <f t="shared" si="11"/>
        <v>#DIV/0!</v>
      </c>
      <c r="J130" s="139" t="e">
        <f t="shared" si="6"/>
        <v>#DIV/0!</v>
      </c>
    </row>
    <row r="131" spans="1:10" s="84" customFormat="1" ht="15" customHeight="1">
      <c r="A131" s="85"/>
      <c r="B131" s="85"/>
      <c r="C131" s="85">
        <v>3238</v>
      </c>
      <c r="D131" s="67" t="s">
        <v>1279</v>
      </c>
      <c r="E131" s="67">
        <f>'EU projekti'!E29</f>
        <v>0</v>
      </c>
      <c r="F131" s="67">
        <f>'EU projekti'!F29</f>
        <v>0</v>
      </c>
      <c r="G131" s="67">
        <f>'EU projekti'!G29</f>
        <v>0</v>
      </c>
      <c r="H131" s="67">
        <f>'EU projekti'!H29</f>
        <v>0</v>
      </c>
      <c r="I131" s="139" t="e">
        <f t="shared" si="11"/>
        <v>#DIV/0!</v>
      </c>
      <c r="J131" s="139" t="e">
        <f t="shared" si="6"/>
        <v>#DIV/0!</v>
      </c>
    </row>
    <row r="132" spans="1:10" s="84" customFormat="1" ht="15" customHeight="1">
      <c r="A132" s="85"/>
      <c r="B132" s="85"/>
      <c r="C132" s="85">
        <v>3239</v>
      </c>
      <c r="D132" s="67" t="s">
        <v>1280</v>
      </c>
      <c r="E132" s="67">
        <f>'EU projekti'!E30</f>
        <v>0</v>
      </c>
      <c r="F132" s="67">
        <f>'EU projekti'!F30</f>
        <v>0</v>
      </c>
      <c r="G132" s="67">
        <f>'EU projekti'!G30</f>
        <v>0</v>
      </c>
      <c r="H132" s="67">
        <f>'EU projekti'!H30</f>
        <v>0</v>
      </c>
      <c r="I132" s="139" t="e">
        <f t="shared" si="11"/>
        <v>#DIV/0!</v>
      </c>
      <c r="J132" s="139" t="e">
        <f t="shared" si="6"/>
        <v>#DIV/0!</v>
      </c>
    </row>
    <row r="133" spans="1:10" s="84" customFormat="1" ht="15" customHeight="1">
      <c r="A133" s="85"/>
      <c r="B133" s="85"/>
      <c r="C133" s="85">
        <v>3293</v>
      </c>
      <c r="D133" s="67" t="s">
        <v>1282</v>
      </c>
      <c r="E133" s="67">
        <f>'EU projekti'!E31</f>
        <v>0</v>
      </c>
      <c r="F133" s="67">
        <f>'EU projekti'!F31</f>
        <v>0</v>
      </c>
      <c r="G133" s="67">
        <f>'EU projekti'!G31</f>
        <v>0</v>
      </c>
      <c r="H133" s="67">
        <f>'EU projekti'!H31</f>
        <v>0</v>
      </c>
      <c r="I133" s="139" t="e">
        <f t="shared" si="11"/>
        <v>#DIV/0!</v>
      </c>
      <c r="J133" s="139" t="e">
        <f t="shared" si="6"/>
        <v>#DIV/0!</v>
      </c>
    </row>
    <row r="134" spans="1:10" s="84" customFormat="1" ht="15" customHeight="1">
      <c r="A134" s="85"/>
      <c r="B134" s="85"/>
      <c r="C134" s="85">
        <v>3294</v>
      </c>
      <c r="D134" s="67" t="s">
        <v>1283</v>
      </c>
      <c r="E134" s="67">
        <f>'EU projekti'!E33</f>
        <v>1444.25</v>
      </c>
      <c r="F134" s="67">
        <f>'EU projekti'!F33</f>
        <v>0</v>
      </c>
      <c r="G134" s="67">
        <f>'EU projekti'!G33</f>
        <v>0</v>
      </c>
      <c r="H134" s="67">
        <f>'EU projekti'!H33</f>
        <v>0</v>
      </c>
      <c r="I134" s="139">
        <f t="shared" si="11"/>
        <v>0</v>
      </c>
      <c r="J134" s="139" t="e">
        <f t="shared" si="6"/>
        <v>#DIV/0!</v>
      </c>
    </row>
    <row r="135" spans="1:10" s="84" customFormat="1" ht="15" customHeight="1">
      <c r="A135" s="85"/>
      <c r="B135" s="85"/>
      <c r="C135" s="85">
        <v>3295</v>
      </c>
      <c r="D135" s="67" t="s">
        <v>1284</v>
      </c>
      <c r="E135" s="67">
        <f>'EU projekti'!E34</f>
        <v>0</v>
      </c>
      <c r="F135" s="67">
        <f>'EU projekti'!F34</f>
        <v>0</v>
      </c>
      <c r="G135" s="67">
        <f>'EU projekti'!G34</f>
        <v>0</v>
      </c>
      <c r="H135" s="67">
        <f>'EU projekti'!H34</f>
        <v>0</v>
      </c>
      <c r="I135" s="139" t="e">
        <f t="shared" si="11"/>
        <v>#DIV/0!</v>
      </c>
      <c r="J135" s="139" t="e">
        <f t="shared" si="6"/>
        <v>#DIV/0!</v>
      </c>
    </row>
    <row r="136" spans="1:10" s="84" customFormat="1" ht="15" customHeight="1">
      <c r="A136" s="85"/>
      <c r="B136" s="101">
        <v>35</v>
      </c>
      <c r="C136" s="85"/>
      <c r="D136" s="101" t="s">
        <v>1549</v>
      </c>
      <c r="E136" s="102">
        <f>E137</f>
        <v>0</v>
      </c>
      <c r="F136" s="102">
        <f>F137</f>
        <v>0</v>
      </c>
      <c r="G136" s="102">
        <f>G137</f>
        <v>0</v>
      </c>
      <c r="H136" s="102">
        <f>H137</f>
        <v>0</v>
      </c>
      <c r="I136" s="139" t="e">
        <f t="shared" si="11"/>
        <v>#DIV/0!</v>
      </c>
      <c r="J136" s="139" t="e">
        <f t="shared" si="6"/>
        <v>#DIV/0!</v>
      </c>
    </row>
    <row r="137" spans="1:10" s="84" customFormat="1" ht="15" customHeight="1">
      <c r="A137" s="85"/>
      <c r="B137" s="85"/>
      <c r="C137" s="85">
        <v>3531</v>
      </c>
      <c r="D137" s="67" t="s">
        <v>1527</v>
      </c>
      <c r="E137" s="102"/>
      <c r="F137" s="67"/>
      <c r="G137" s="67"/>
      <c r="H137" s="67"/>
      <c r="I137" s="139" t="e">
        <f t="shared" si="11"/>
        <v>#DIV/0!</v>
      </c>
      <c r="J137" s="139" t="e">
        <f t="shared" si="6"/>
        <v>#DIV/0!</v>
      </c>
    </row>
    <row r="138" spans="1:10" s="84" customFormat="1" ht="15" customHeight="1">
      <c r="A138" s="85"/>
      <c r="B138" s="101">
        <v>36</v>
      </c>
      <c r="C138" s="85"/>
      <c r="D138" s="101" t="s">
        <v>1389</v>
      </c>
      <c r="E138" s="67">
        <f>E139</f>
        <v>0</v>
      </c>
      <c r="F138" s="67"/>
      <c r="G138" s="67"/>
      <c r="H138" s="67"/>
      <c r="I138" s="139" t="e">
        <f t="shared" si="11"/>
        <v>#DIV/0!</v>
      </c>
      <c r="J138" s="139" t="e">
        <f t="shared" si="6"/>
        <v>#DIV/0!</v>
      </c>
    </row>
    <row r="139" spans="1:10" s="84" customFormat="1" ht="15" customHeight="1">
      <c r="A139" s="85"/>
      <c r="B139" s="85"/>
      <c r="C139" s="85">
        <v>3611</v>
      </c>
      <c r="D139" s="67" t="s">
        <v>1528</v>
      </c>
      <c r="E139" s="67"/>
      <c r="F139" s="67"/>
      <c r="G139" s="67"/>
      <c r="H139" s="67"/>
      <c r="I139" s="139" t="e">
        <f t="shared" ref="I139:I204" si="14">H139/E139*100</f>
        <v>#DIV/0!</v>
      </c>
      <c r="J139" s="139" t="e">
        <f t="shared" ref="J139:J202" si="15">H139/G139*100</f>
        <v>#DIV/0!</v>
      </c>
    </row>
    <row r="140" spans="1:10" s="84" customFormat="1" ht="15" customHeight="1">
      <c r="A140" s="85"/>
      <c r="B140" s="101">
        <v>38</v>
      </c>
      <c r="C140" s="85"/>
      <c r="D140" s="101" t="s">
        <v>1350</v>
      </c>
      <c r="E140" s="102">
        <f>E141</f>
        <v>0</v>
      </c>
      <c r="F140" s="102">
        <f>F141</f>
        <v>0</v>
      </c>
      <c r="G140" s="102">
        <f>G141</f>
        <v>0</v>
      </c>
      <c r="H140" s="102">
        <f>H141</f>
        <v>0</v>
      </c>
      <c r="I140" s="139" t="e">
        <f t="shared" si="14"/>
        <v>#DIV/0!</v>
      </c>
      <c r="J140" s="139" t="e">
        <f t="shared" si="15"/>
        <v>#DIV/0!</v>
      </c>
    </row>
    <row r="141" spans="1:10" s="84" customFormat="1" ht="15" customHeight="1">
      <c r="A141" s="85"/>
      <c r="B141" s="85"/>
      <c r="C141" s="85">
        <v>3813</v>
      </c>
      <c r="D141" s="67" t="s">
        <v>1529</v>
      </c>
      <c r="E141" s="67"/>
      <c r="F141" s="67"/>
      <c r="G141" s="67"/>
      <c r="H141" s="67"/>
      <c r="I141" s="139" t="e">
        <f t="shared" si="14"/>
        <v>#DIV/0!</v>
      </c>
      <c r="J141" s="139" t="e">
        <f t="shared" si="15"/>
        <v>#DIV/0!</v>
      </c>
    </row>
    <row r="142" spans="1:10" s="84" customFormat="1" ht="15" customHeight="1">
      <c r="A142" s="101">
        <v>4</v>
      </c>
      <c r="B142" s="85"/>
      <c r="C142" s="85"/>
      <c r="D142" s="101" t="s">
        <v>1343</v>
      </c>
      <c r="E142" s="102">
        <f>E143</f>
        <v>0</v>
      </c>
      <c r="F142" s="67"/>
      <c r="G142" s="67"/>
      <c r="H142" s="67"/>
      <c r="I142" s="139" t="e">
        <f t="shared" si="14"/>
        <v>#DIV/0!</v>
      </c>
      <c r="J142" s="139" t="e">
        <f t="shared" si="15"/>
        <v>#DIV/0!</v>
      </c>
    </row>
    <row r="143" spans="1:10" s="84" customFormat="1" ht="15" customHeight="1">
      <c r="A143" s="85"/>
      <c r="B143" s="101">
        <v>42</v>
      </c>
      <c r="C143" s="85"/>
      <c r="D143" s="101" t="s">
        <v>1344</v>
      </c>
      <c r="E143" s="102">
        <f>SUM(E144:E148)</f>
        <v>0</v>
      </c>
      <c r="F143" s="102">
        <f>SUM(F144:F148)</f>
        <v>0</v>
      </c>
      <c r="G143" s="102">
        <f>SUM(G144:G148)</f>
        <v>0</v>
      </c>
      <c r="H143" s="102">
        <f>SUM(H144:H148)</f>
        <v>0</v>
      </c>
      <c r="I143" s="139" t="e">
        <f t="shared" si="14"/>
        <v>#DIV/0!</v>
      </c>
      <c r="J143" s="139" t="e">
        <f t="shared" si="15"/>
        <v>#DIV/0!</v>
      </c>
    </row>
    <row r="144" spans="1:10" s="84" customFormat="1" ht="15" customHeight="1">
      <c r="A144" s="85"/>
      <c r="B144" s="85"/>
      <c r="C144" s="85">
        <v>4221</v>
      </c>
      <c r="D144" s="67" t="s">
        <v>1287</v>
      </c>
      <c r="E144" s="67">
        <f>'EU projekti'!E37</f>
        <v>0</v>
      </c>
      <c r="F144" s="67">
        <f>'EU projekti'!F37</f>
        <v>0</v>
      </c>
      <c r="G144" s="67">
        <f>'EU projekti'!G37</f>
        <v>0</v>
      </c>
      <c r="H144" s="67">
        <f>'EU projekti'!H37</f>
        <v>0</v>
      </c>
      <c r="I144" s="139" t="e">
        <f t="shared" si="14"/>
        <v>#DIV/0!</v>
      </c>
      <c r="J144" s="139" t="e">
        <f t="shared" si="15"/>
        <v>#DIV/0!</v>
      </c>
    </row>
    <row r="145" spans="1:10" s="84" customFormat="1" ht="15" customHeight="1">
      <c r="A145" s="85"/>
      <c r="B145" s="85"/>
      <c r="C145" s="85">
        <v>4224</v>
      </c>
      <c r="D145" s="67" t="s">
        <v>1310</v>
      </c>
      <c r="E145" s="67"/>
      <c r="F145" s="67"/>
      <c r="G145" s="67"/>
      <c r="H145" s="67"/>
      <c r="I145" s="139" t="e">
        <f t="shared" si="14"/>
        <v>#DIV/0!</v>
      </c>
      <c r="J145" s="139" t="e">
        <f t="shared" si="15"/>
        <v>#DIV/0!</v>
      </c>
    </row>
    <row r="146" spans="1:10" s="84" customFormat="1" ht="15" customHeight="1">
      <c r="A146" s="85"/>
      <c r="B146" s="85"/>
      <c r="C146" s="85">
        <v>4225</v>
      </c>
      <c r="D146" s="67" t="s">
        <v>1423</v>
      </c>
      <c r="E146" s="67"/>
      <c r="F146" s="67"/>
      <c r="G146" s="67"/>
      <c r="H146" s="67"/>
      <c r="I146" s="139" t="e">
        <f t="shared" si="14"/>
        <v>#DIV/0!</v>
      </c>
      <c r="J146" s="139" t="e">
        <f t="shared" si="15"/>
        <v>#DIV/0!</v>
      </c>
    </row>
    <row r="147" spans="1:10" s="84" customFormat="1" ht="15" customHeight="1">
      <c r="A147" s="85"/>
      <c r="B147" s="85"/>
      <c r="C147" s="85">
        <v>4227</v>
      </c>
      <c r="D147" s="67" t="s">
        <v>1582</v>
      </c>
      <c r="E147" s="67"/>
      <c r="F147" s="67"/>
      <c r="G147" s="67"/>
      <c r="H147" s="67"/>
      <c r="I147" s="139" t="e">
        <f t="shared" si="14"/>
        <v>#DIV/0!</v>
      </c>
      <c r="J147" s="139" t="e">
        <f t="shared" si="15"/>
        <v>#DIV/0!</v>
      </c>
    </row>
    <row r="148" spans="1:10" s="84" customFormat="1" ht="15" customHeight="1">
      <c r="A148" s="85"/>
      <c r="B148" s="85"/>
      <c r="C148" s="85">
        <v>4262</v>
      </c>
      <c r="D148" s="67" t="s">
        <v>1409</v>
      </c>
      <c r="E148" s="67"/>
      <c r="F148" s="67"/>
      <c r="G148" s="67"/>
      <c r="H148" s="67"/>
      <c r="I148" s="139" t="e">
        <f t="shared" si="14"/>
        <v>#DIV/0!</v>
      </c>
      <c r="J148" s="139" t="e">
        <f t="shared" si="15"/>
        <v>#DIV/0!</v>
      </c>
    </row>
    <row r="149" spans="1:10" s="84" customFormat="1" ht="15" customHeight="1">
      <c r="A149" s="258" t="s">
        <v>18</v>
      </c>
      <c r="B149" s="270"/>
      <c r="C149" s="270"/>
      <c r="D149" s="271"/>
      <c r="E149" s="135">
        <f>E150+E187</f>
        <v>244824.21200000003</v>
      </c>
      <c r="F149" s="135">
        <f>F150+F187</f>
        <v>278160</v>
      </c>
      <c r="G149" s="135">
        <f>G150+G187</f>
        <v>626526</v>
      </c>
      <c r="H149" s="135">
        <f>H150+H187</f>
        <v>749212.07</v>
      </c>
      <c r="I149" s="136">
        <f t="shared" si="14"/>
        <v>306.02041517037532</v>
      </c>
      <c r="J149" s="136">
        <f t="shared" si="15"/>
        <v>119.58195988674052</v>
      </c>
    </row>
    <row r="150" spans="1:10" s="84" customFormat="1" ht="15" customHeight="1">
      <c r="A150" s="101">
        <v>3</v>
      </c>
      <c r="B150" s="85"/>
      <c r="C150" s="41"/>
      <c r="D150" s="41" t="s">
        <v>1356</v>
      </c>
      <c r="E150" s="64">
        <f>E151+E157+E176+E178+E180+E185</f>
        <v>219898.21200000003</v>
      </c>
      <c r="F150" s="64">
        <f>F151+F157+F176+F178+F180+F185</f>
        <v>245160</v>
      </c>
      <c r="G150" s="64">
        <f>G151+G157+G176+G178+G180+G185</f>
        <v>557526</v>
      </c>
      <c r="H150" s="64">
        <f>H151+H157+H176+H178+H180+H185</f>
        <v>677928.32</v>
      </c>
      <c r="I150" s="138">
        <f t="shared" si="14"/>
        <v>308.2918746060563</v>
      </c>
      <c r="J150" s="138">
        <f t="shared" si="15"/>
        <v>121.59582154016135</v>
      </c>
    </row>
    <row r="151" spans="1:10" s="84" customFormat="1" ht="15" customHeight="1">
      <c r="A151" s="85"/>
      <c r="B151" s="101">
        <v>31</v>
      </c>
      <c r="C151" s="41"/>
      <c r="D151" s="41" t="s">
        <v>1318</v>
      </c>
      <c r="E151" s="64">
        <f>SUM(E152:E156)</f>
        <v>184175.96200000003</v>
      </c>
      <c r="F151" s="64">
        <f>SUM(F152:F156)</f>
        <v>216160</v>
      </c>
      <c r="G151" s="64">
        <f>SUM(G152:G156)</f>
        <v>424170</v>
      </c>
      <c r="H151" s="64">
        <f>SUM(H152:H156)</f>
        <v>364767.93</v>
      </c>
      <c r="I151" s="138">
        <f t="shared" si="14"/>
        <v>198.05403812686475</v>
      </c>
      <c r="J151" s="138">
        <f t="shared" si="15"/>
        <v>85.995692764693402</v>
      </c>
    </row>
    <row r="152" spans="1:10" s="84" customFormat="1" ht="15" customHeight="1">
      <c r="A152" s="85"/>
      <c r="B152" s="85"/>
      <c r="C152" s="85">
        <v>3111</v>
      </c>
      <c r="D152" s="67" t="s">
        <v>1395</v>
      </c>
      <c r="E152" s="67">
        <f>'EU projekti'!E51+'EU projekti'!E92+'EU projekti'!E123+'EU projekti'!E148+'EU projekti'!E173+'EU projekti'!E214+'EU projekti'!E255+'EU projekti'!E298+'EU projekti'!E421+'EU projekti'!E445+'EU projekti'!E458+'EU projekti'!E471+'EU projekti'!E490+'EU projekti'!E509+'EU projekti'!E534+'EU projekti'!E339+'EU projekti'!E380+'EU projekti'!E542+'EU projekti'!E559+'EU projekti'!E579+'EU projekti'!E600+'EU projekti'!E614+'EU projekti'!E632+'EU projekti'!E647</f>
        <v>157513.402</v>
      </c>
      <c r="F152" s="67">
        <f>'EU projekti'!F51+'EU projekti'!F92+'EU projekti'!F123+'EU projekti'!F148+'EU projekti'!F173+'EU projekti'!F214+'EU projekti'!F255+'EU projekti'!F298+'EU projekti'!F421+'EU projekti'!F445+'EU projekti'!F458+'EU projekti'!F471+'EU projekti'!F490+'EU projekti'!F509+'EU projekti'!F534+'EU projekti'!F339+'EU projekti'!F380+'EU projekti'!F542+'EU projekti'!F559+'EU projekti'!F579+'EU projekti'!F600+'EU projekti'!F614+'EU projekti'!F632+'EU projekti'!F647</f>
        <v>185545</v>
      </c>
      <c r="G152" s="67">
        <f>'EU projekti'!G51+'EU projekti'!G92+'EU projekti'!G123+'EU projekti'!G148+'EU projekti'!G173+'EU projekti'!G214+'EU projekti'!G255+'EU projekti'!G298+'EU projekti'!G421+'EU projekti'!G445+'EU projekti'!G458+'EU projekti'!G471+'EU projekti'!G490+'EU projekti'!G509+'EU projekti'!G534+'EU projekti'!G339+'EU projekti'!G380+'EU projekti'!G542+'EU projekti'!G559+'EU projekti'!G579+'EU projekti'!G600+'EU projekti'!G614+'EU projekti'!G632+'EU projekti'!G647</f>
        <v>363550</v>
      </c>
      <c r="H152" s="67">
        <f>'EU projekti'!H51+'EU projekti'!H92+'EU projekti'!H123+'EU projekti'!H148+'EU projekti'!H173+'EU projekti'!H214+'EU projekti'!H255+'EU projekti'!H298+'EU projekti'!H421+'EU projekti'!H445+'EU projekti'!H458+'EU projekti'!H471+'EU projekti'!H490+'EU projekti'!H509+'EU projekti'!H534+'EU projekti'!H339+'EU projekti'!H380+'EU projekti'!H542+'EU projekti'!H559+'EU projekti'!H579+'EU projekti'!H600+'EU projekti'!H614+'EU projekti'!H632+'EU projekti'!H647</f>
        <v>311892.07</v>
      </c>
      <c r="I152" s="139">
        <f t="shared" si="14"/>
        <v>198.00986204335805</v>
      </c>
      <c r="J152" s="139">
        <f t="shared" si="15"/>
        <v>85.790694539953236</v>
      </c>
    </row>
    <row r="153" spans="1:10" s="84" customFormat="1" ht="15" customHeight="1">
      <c r="A153" s="85"/>
      <c r="B153" s="85"/>
      <c r="C153" s="85">
        <v>3112</v>
      </c>
      <c r="D153" s="67" t="s">
        <v>1470</v>
      </c>
      <c r="E153" s="67">
        <f>'EU projekti'!E52+'EU projekti'!E93+'EU projekti'!E124+'EU projekti'!E149+'EU projekti'!E174+'EU projekti'!E215+'EU projekti'!E256+'EU projekti'!E299+'EU projekti'!E422+'EU projekti'!E446+'EU projekti'!E459+'EU projekti'!E472+'EU projekti'!E491+'EU projekti'!E510+'EU projekti'!E535+'EU projekti'!E340+'EU projekti'!E381+'EU projekti'!E543+'EU projekti'!E560+'EU projekti'!E580+'EU projekti'!E601+'EU projekti'!E615+'EU projekti'!E633+'EU projekti'!E648</f>
        <v>72.95</v>
      </c>
      <c r="F153" s="67">
        <f>'EU projekti'!F52+'EU projekti'!F93+'EU projekti'!F124+'EU projekti'!F149+'EU projekti'!F174+'EU projekti'!F215+'EU projekti'!F256+'EU projekti'!F299+'EU projekti'!F422+'EU projekti'!F446+'EU projekti'!F459+'EU projekti'!F472+'EU projekti'!F491+'EU projekti'!F510+'EU projekti'!F535+'EU projekti'!F340+'EU projekti'!F381+'EU projekti'!F543+'EU projekti'!F560+'EU projekti'!F580+'EU projekti'!F601+'EU projekti'!F615+'EU projekti'!F633+'EU projekti'!F648</f>
        <v>0</v>
      </c>
      <c r="G153" s="67">
        <f>'EU projekti'!G52+'EU projekti'!G93+'EU projekti'!G124+'EU projekti'!G149+'EU projekti'!G174+'EU projekti'!G215+'EU projekti'!G256+'EU projekti'!G299+'EU projekti'!G422+'EU projekti'!G446+'EU projekti'!G459+'EU projekti'!G472+'EU projekti'!G491+'EU projekti'!G510+'EU projekti'!G535+'EU projekti'!G340+'EU projekti'!G381+'EU projekti'!G543+'EU projekti'!G560+'EU projekti'!G580+'EU projekti'!G601+'EU projekti'!G615+'EU projekti'!G633+'EU projekti'!G648</f>
        <v>30</v>
      </c>
      <c r="H153" s="67">
        <f>'EU projekti'!H52+'EU projekti'!H93+'EU projekti'!H124+'EU projekti'!H149+'EU projekti'!H174+'EU projekti'!H215+'EU projekti'!H256+'EU projekti'!H299+'EU projekti'!H422+'EU projekti'!H446+'EU projekti'!H459+'EU projekti'!H472+'EU projekti'!H491+'EU projekti'!H510+'EU projekti'!H535+'EU projekti'!H340+'EU projekti'!H381+'EU projekti'!H543+'EU projekti'!H560+'EU projekti'!H580+'EU projekti'!H601+'EU projekti'!H615+'EU projekti'!H633+'EU projekti'!H648</f>
        <v>113.6</v>
      </c>
      <c r="I153" s="139">
        <f t="shared" si="14"/>
        <v>155.7230980123372</v>
      </c>
      <c r="J153" s="139">
        <f t="shared" si="15"/>
        <v>378.66666666666669</v>
      </c>
    </row>
    <row r="154" spans="1:10" s="84" customFormat="1" ht="15" customHeight="1">
      <c r="A154" s="85"/>
      <c r="B154" s="85"/>
      <c r="C154" s="85">
        <v>3121</v>
      </c>
      <c r="D154" s="67" t="s">
        <v>1293</v>
      </c>
      <c r="E154" s="67">
        <f>'EU projekti'!E53+'EU projekti'!E94+'EU projekti'!E125+'EU projekti'!E150+'EU projekti'!E175+'EU projekti'!E216+'EU projekti'!E257+'EU projekti'!E300+'EU projekti'!E423+'EU projekti'!E447+'EU projekti'!E460+'EU projekti'!E473+'EU projekti'!E492+'EU projekti'!E511+'EU projekti'!E536+'EU projekti'!E341+'EU projekti'!E382+'EU projekti'!E544+'EU projekti'!E561+'EU projekti'!E581+'EU projekti'!E602+'EU projekti'!E616+'EU projekti'!E634+'EU projekti'!E649</f>
        <v>600</v>
      </c>
      <c r="F154" s="67">
        <f>'EU projekti'!F53+'EU projekti'!F94+'EU projekti'!F125+'EU projekti'!F150+'EU projekti'!F175+'EU projekti'!F216+'EU projekti'!F257+'EU projekti'!F300+'EU projekti'!F423+'EU projekti'!F447+'EU projekti'!F460+'EU projekti'!F473+'EU projekti'!F492+'EU projekti'!F511+'EU projekti'!F536+'EU projekti'!F341+'EU projekti'!F382+'EU projekti'!F544+'EU projekti'!F561+'EU projekti'!F581+'EU projekti'!F602+'EU projekti'!F616+'EU projekti'!F634+'EU projekti'!F649</f>
        <v>0</v>
      </c>
      <c r="G154" s="67">
        <f>'EU projekti'!G53+'EU projekti'!G94+'EU projekti'!G125+'EU projekti'!G150+'EU projekti'!G175+'EU projekti'!G216+'EU projekti'!G257+'EU projekti'!G300+'EU projekti'!G423+'EU projekti'!G447+'EU projekti'!G460+'EU projekti'!G473+'EU projekti'!G492+'EU projekti'!G511+'EU projekti'!G536+'EU projekti'!G341+'EU projekti'!G382+'EU projekti'!G544+'EU projekti'!G561+'EU projekti'!G581+'EU projekti'!G602+'EU projekti'!G616+'EU projekti'!G634+'EU projekti'!G649</f>
        <v>600</v>
      </c>
      <c r="H154" s="67">
        <f>'EU projekti'!H53+'EU projekti'!H94+'EU projekti'!H125+'EU projekti'!H150+'EU projekti'!H175+'EU projekti'!H216+'EU projekti'!H257+'EU projekti'!H300+'EU projekti'!H423+'EU projekti'!H447+'EU projekti'!H460+'EU projekti'!H473+'EU projekti'!H492+'EU projekti'!H511+'EU projekti'!H536+'EU projekti'!H341+'EU projekti'!H382+'EU projekti'!H544+'EU projekti'!H561+'EU projekti'!H581+'EU projekti'!H602+'EU projekti'!H616+'EU projekti'!H634+'EU projekti'!H649</f>
        <v>1300</v>
      </c>
      <c r="I154" s="139">
        <f t="shared" si="14"/>
        <v>216.66666666666666</v>
      </c>
      <c r="J154" s="139">
        <f t="shared" si="15"/>
        <v>216.66666666666666</v>
      </c>
    </row>
    <row r="155" spans="1:10" s="84" customFormat="1" ht="15" customHeight="1">
      <c r="A155" s="85"/>
      <c r="B155" s="85"/>
      <c r="C155" s="85">
        <v>3132</v>
      </c>
      <c r="D155" s="67" t="s">
        <v>1354</v>
      </c>
      <c r="E155" s="67">
        <f>'EU projekti'!E54+'EU projekti'!E95+'EU projekti'!E126+'EU projekti'!E151+'EU projekti'!E176+'EU projekti'!E217+'EU projekti'!E258+'EU projekti'!E301+'EU projekti'!E424+'EU projekti'!E448+'EU projekti'!E461+'EU projekti'!E474+'EU projekti'!E493+'EU projekti'!E512+'EU projekti'!E537+'EU projekti'!E342+'EU projekti'!E383+'EU projekti'!E545+'EU projekti'!E562+'EU projekti'!E582+'EU projekti'!E603+'EU projekti'!E617+'EU projekti'!E635+'EU projekti'!E650</f>
        <v>25989.610000000008</v>
      </c>
      <c r="F155" s="67">
        <f>'EU projekti'!F54+'EU projekti'!F95+'EU projekti'!F126+'EU projekti'!F151+'EU projekti'!F176+'EU projekti'!F217+'EU projekti'!F258+'EU projekti'!F301+'EU projekti'!F424+'EU projekti'!F448+'EU projekti'!F461+'EU projekti'!F474+'EU projekti'!F493+'EU projekti'!F512+'EU projekti'!F537+'EU projekti'!F342+'EU projekti'!F383+'EU projekti'!F545+'EU projekti'!F562+'EU projekti'!F582+'EU projekti'!F603+'EU projekti'!F617+'EU projekti'!F635+'EU projekti'!F650</f>
        <v>30615</v>
      </c>
      <c r="G155" s="67">
        <f>'EU projekti'!G54+'EU projekti'!G95+'EU projekti'!G126+'EU projekti'!G151+'EU projekti'!G176+'EU projekti'!G217+'EU projekti'!G258+'EU projekti'!G301+'EU projekti'!G424+'EU projekti'!G448+'EU projekti'!G461+'EU projekti'!G474+'EU projekti'!G493+'EU projekti'!G512+'EU projekti'!G537+'EU projekti'!G342+'EU projekti'!G383+'EU projekti'!G545+'EU projekti'!G562+'EU projekti'!G582+'EU projekti'!G603+'EU projekti'!G617+'EU projekti'!G635+'EU projekti'!G650</f>
        <v>59990</v>
      </c>
      <c r="H155" s="67">
        <f>'EU projekti'!H54+'EU projekti'!H95+'EU projekti'!H126+'EU projekti'!H151+'EU projekti'!H176+'EU projekti'!H217+'EU projekti'!H258+'EU projekti'!H301+'EU projekti'!H424+'EU projekti'!H448+'EU projekti'!H461+'EU projekti'!H474+'EU projekti'!H493+'EU projekti'!H512+'EU projekti'!H537+'EU projekti'!H342+'EU projekti'!H383+'EU projekti'!H545+'EU projekti'!H562+'EU projekti'!H582+'EU projekti'!H603+'EU projekti'!H617+'EU projekti'!H635+'EU projekti'!H650</f>
        <v>51462.259999999995</v>
      </c>
      <c r="I155" s="139">
        <f t="shared" si="14"/>
        <v>198.01089743170436</v>
      </c>
      <c r="J155" s="139">
        <f t="shared" si="15"/>
        <v>85.784730788464742</v>
      </c>
    </row>
    <row r="156" spans="1:10" s="84" customFormat="1" ht="15" customHeight="1">
      <c r="A156" s="85"/>
      <c r="B156" s="85"/>
      <c r="C156" s="85">
        <v>3133</v>
      </c>
      <c r="D156" s="67" t="s">
        <v>1396</v>
      </c>
      <c r="E156" s="67">
        <f>'EU projekti'!E55+'EU projekti'!E96+'EU projekti'!E127+'EU projekti'!E152+'EU projekti'!E177+'EU projekti'!E218+'EU projekti'!E259+'EU projekti'!E302+'EU projekti'!E425+'EU projekti'!E449+'EU projekti'!E462+'EU projekti'!E475+'EU projekti'!E494+'EU projekti'!E513+'EU projekti'!E538+'EU projekti'!E343+'EU projekti'!E384+'EU projekti'!E546+'EU projekti'!E563+'EU projekti'!E583+'EU projekti'!E604+'EU projekti'!E618+'EU projekti'!E636+'EU projekti'!E651</f>
        <v>0</v>
      </c>
      <c r="F156" s="67">
        <f>'EU projekti'!F55+'EU projekti'!F96+'EU projekti'!F127+'EU projekti'!F152+'EU projekti'!F177+'EU projekti'!F218+'EU projekti'!F259+'EU projekti'!F302+'EU projekti'!F425+'EU projekti'!F449+'EU projekti'!F462+'EU projekti'!F475+'EU projekti'!F494+'EU projekti'!F513+'EU projekti'!F538+'EU projekti'!F343+'EU projekti'!F384+'EU projekti'!F546+'EU projekti'!F563+'EU projekti'!F583+'EU projekti'!F604+'EU projekti'!F618+'EU projekti'!F636+'EU projekti'!F651</f>
        <v>0</v>
      </c>
      <c r="G156" s="67">
        <f>'EU projekti'!G55+'EU projekti'!G96+'EU projekti'!G127+'EU projekti'!G152+'EU projekti'!G177+'EU projekti'!G218+'EU projekti'!G259+'EU projekti'!G302+'EU projekti'!G425+'EU projekti'!G449+'EU projekti'!G462+'EU projekti'!G475+'EU projekti'!G494+'EU projekti'!G513+'EU projekti'!G538+'EU projekti'!G343+'EU projekti'!G384+'EU projekti'!G546+'EU projekti'!G563+'EU projekti'!G583+'EU projekti'!G604+'EU projekti'!G618+'EU projekti'!G636+'EU projekti'!G651</f>
        <v>0</v>
      </c>
      <c r="H156" s="67">
        <f>'EU projekti'!H55+'EU projekti'!H96+'EU projekti'!H127+'EU projekti'!H152+'EU projekti'!H177+'EU projekti'!H218+'EU projekti'!H259+'EU projekti'!H302+'EU projekti'!H425+'EU projekti'!H449+'EU projekti'!H462+'EU projekti'!H475+'EU projekti'!H494+'EU projekti'!H513+'EU projekti'!H538+'EU projekti'!H343+'EU projekti'!H384+'EU projekti'!H546+'EU projekti'!H563+'EU projekti'!H583+'EU projekti'!H604+'EU projekti'!H618+'EU projekti'!H636+'EU projekti'!H651</f>
        <v>0</v>
      </c>
      <c r="I156" s="139" t="e">
        <f t="shared" si="14"/>
        <v>#DIV/0!</v>
      </c>
      <c r="J156" s="139" t="e">
        <f t="shared" si="15"/>
        <v>#DIV/0!</v>
      </c>
    </row>
    <row r="157" spans="1:10" s="84" customFormat="1" ht="15" customHeight="1">
      <c r="A157" s="85"/>
      <c r="B157" s="101">
        <v>32</v>
      </c>
      <c r="C157" s="85"/>
      <c r="D157" s="101" t="s">
        <v>1321</v>
      </c>
      <c r="E157" s="64">
        <f>SUM(E158:E175)</f>
        <v>35722.25</v>
      </c>
      <c r="F157" s="64">
        <f>SUM(F158:F175)</f>
        <v>29000</v>
      </c>
      <c r="G157" s="64">
        <f>SUM(G158:G175)</f>
        <v>133356</v>
      </c>
      <c r="H157" s="64">
        <f>SUM(H158:H175)</f>
        <v>147588.93999999997</v>
      </c>
      <c r="I157" s="139">
        <f t="shared" si="14"/>
        <v>413.15689801174329</v>
      </c>
      <c r="J157" s="139">
        <f t="shared" si="15"/>
        <v>110.6728906085965</v>
      </c>
    </row>
    <row r="158" spans="1:10" s="84" customFormat="1" ht="15" customHeight="1">
      <c r="A158" s="85"/>
      <c r="B158" s="85"/>
      <c r="C158" s="85">
        <v>3211</v>
      </c>
      <c r="D158" s="67" t="s">
        <v>1264</v>
      </c>
      <c r="E158" s="67">
        <f>'EU projekti'!E57+'EU projekti'!E98+'EU projekti'!E129+'EU projekti'!E154+'EU projekti'!E179+'EU projekti'!E220+'EU projekti'!E261+'EU projekti'!E304+'EU projekti'!E451+'EU projekti'!E464+'EU projekti'!E477+'EU projekti'!E496+'EU projekti'!E515+'EU projekti'!E345+'EU projekti'!E386+'EU projekti'!E548+'EU projekti'!E565+'EU projekti'!E585+'EU projekti'!E606+'EU projekti'!E620+'EU projekti'!E638+'EU projekti'!E653</f>
        <v>23796.2</v>
      </c>
      <c r="F158" s="67">
        <f>'EU projekti'!F57+'EU projekti'!F98+'EU projekti'!F129+'EU projekti'!F154+'EU projekti'!F179+'EU projekti'!F220+'EU projekti'!F261+'EU projekti'!F304+'EU projekti'!F451+'EU projekti'!F464+'EU projekti'!F477+'EU projekti'!F496+'EU projekti'!F515+'EU projekti'!F345+'EU projekti'!F386+'EU projekti'!F548+'EU projekti'!F565+'EU projekti'!F585+'EU projekti'!F606+'EU projekti'!F620+'EU projekti'!F638+'EU projekti'!F653</f>
        <v>19000</v>
      </c>
      <c r="G158" s="67">
        <f>'EU projekti'!G57+'EU projekti'!G98+'EU projekti'!G129+'EU projekti'!G154+'EU projekti'!G179+'EU projekti'!G220+'EU projekti'!G261+'EU projekti'!G304+'EU projekti'!G451+'EU projekti'!G464+'EU projekti'!G477+'EU projekti'!G496+'EU projekti'!G515+'EU projekti'!G345+'EU projekti'!G386+'EU projekti'!G548+'EU projekti'!G565+'EU projekti'!G585+'EU projekti'!G606+'EU projekti'!G620+'EU projekti'!G638+'EU projekti'!G653</f>
        <v>45500</v>
      </c>
      <c r="H158" s="67">
        <f>'EU projekti'!H57+'EU projekti'!H98+'EU projekti'!H129+'EU projekti'!H154+'EU projekti'!H179+'EU projekti'!H220+'EU projekti'!H261+'EU projekti'!H304+'EU projekti'!H451+'EU projekti'!H464+'EU projekti'!H477+'EU projekti'!H496+'EU projekti'!H515+'EU projekti'!H345+'EU projekti'!H386+'EU projekti'!H548+'EU projekti'!H565+'EU projekti'!H585+'EU projekti'!H606+'EU projekti'!H620+'EU projekti'!H638+'EU projekti'!H653</f>
        <v>45550.46</v>
      </c>
      <c r="I158" s="139">
        <f t="shared" si="14"/>
        <v>191.41905010043621</v>
      </c>
      <c r="J158" s="139">
        <f t="shared" si="15"/>
        <v>100.11090109890111</v>
      </c>
    </row>
    <row r="159" spans="1:10" s="84" customFormat="1" ht="15" customHeight="1">
      <c r="A159" s="85"/>
      <c r="B159" s="85"/>
      <c r="C159" s="85">
        <v>3212</v>
      </c>
      <c r="D159" s="67" t="s">
        <v>1265</v>
      </c>
      <c r="E159" s="67">
        <f>'EU projekti'!E58+'EU projekti'!E99+'EU projekti'!E130+'EU projekti'!E155+'EU projekti'!E180+'EU projekti'!E221+'EU projekti'!E262+'EU projekti'!E305+'EU projekti'!E452+'EU projekti'!E465+'EU projekti'!E478+'EU projekti'!E497+'EU projekti'!E516+'EU projekti'!E346+'EU projekti'!E387+'EU projekti'!E549+'EU projekti'!E566+'EU projekti'!E586+'EU projekti'!E607+'EU projekti'!E621+'EU projekti'!E639+'EU projekti'!E654</f>
        <v>571.91999999999996</v>
      </c>
      <c r="F159" s="67">
        <f>'EU projekti'!F58+'EU projekti'!F99+'EU projekti'!F130+'EU projekti'!F155+'EU projekti'!F180+'EU projekti'!F221+'EU projekti'!F262+'EU projekti'!F305+'EU projekti'!F452+'EU projekti'!F465+'EU projekti'!F478+'EU projekti'!F497+'EU projekti'!F516+'EU projekti'!F346+'EU projekti'!F387+'EU projekti'!F549+'EU projekti'!F566+'EU projekti'!F586+'EU projekti'!F607+'EU projekti'!F621+'EU projekti'!F639+'EU projekti'!F654</f>
        <v>0</v>
      </c>
      <c r="G159" s="67">
        <f>'EU projekti'!G58+'EU projekti'!G99+'EU projekti'!G130+'EU projekti'!G155+'EU projekti'!G180+'EU projekti'!G221+'EU projekti'!G262+'EU projekti'!G305+'EU projekti'!G452+'EU projekti'!G465+'EU projekti'!G478+'EU projekti'!G497+'EU projekti'!G516+'EU projekti'!G346+'EU projekti'!G387+'EU projekti'!G549+'EU projekti'!G566+'EU projekti'!G586+'EU projekti'!G607+'EU projekti'!G621+'EU projekti'!G639+'EU projekti'!G654</f>
        <v>932</v>
      </c>
      <c r="H159" s="67">
        <f>'EU projekti'!H58+'EU projekti'!H99+'EU projekti'!H130+'EU projekti'!H155+'EU projekti'!H180+'EU projekti'!H221+'EU projekti'!H262+'EU projekti'!H305+'EU projekti'!H452+'EU projekti'!H465+'EU projekti'!H478+'EU projekti'!H497+'EU projekti'!H516+'EU projekti'!H346+'EU projekti'!H387+'EU projekti'!H549+'EU projekti'!H566+'EU projekti'!H586+'EU projekti'!H607+'EU projekti'!H621+'EU projekti'!H639+'EU projekti'!H654</f>
        <v>1510.54</v>
      </c>
      <c r="I159" s="139">
        <f t="shared" si="14"/>
        <v>264.11735907119879</v>
      </c>
      <c r="J159" s="139">
        <f t="shared" si="15"/>
        <v>162.07510729613733</v>
      </c>
    </row>
    <row r="160" spans="1:10" s="84" customFormat="1" ht="15" customHeight="1">
      <c r="A160" s="85"/>
      <c r="B160" s="85"/>
      <c r="C160" s="85">
        <v>3213</v>
      </c>
      <c r="D160" s="67" t="s">
        <v>1266</v>
      </c>
      <c r="E160" s="67">
        <f>'EU projekti'!E59+'EU projekti'!E100+'EU projekti'!E131+'EU projekti'!E156+'EU projekti'!E181+'EU projekti'!E222+'EU projekti'!E263+'EU projekti'!E306+'EU projekti'!E453+'EU projekti'!E466+'EU projekti'!E479+'EU projekti'!E498+'EU projekti'!E517+'EU projekti'!E347+'EU projekti'!E388+'EU projekti'!E550+'EU projekti'!E567+'EU projekti'!E587+'EU projekti'!E608+'EU projekti'!E622+'EU projekti'!E640+'EU projekti'!E655</f>
        <v>1797.3600000000001</v>
      </c>
      <c r="F160" s="67">
        <f>'EU projekti'!F59+'EU projekti'!F100+'EU projekti'!F131+'EU projekti'!F156+'EU projekti'!F181+'EU projekti'!F222+'EU projekti'!F263+'EU projekti'!F306+'EU projekti'!F453+'EU projekti'!F466+'EU projekti'!F479+'EU projekti'!F498+'EU projekti'!F517+'EU projekti'!F347+'EU projekti'!F388+'EU projekti'!F550+'EU projekti'!F567+'EU projekti'!F587+'EU projekti'!F608+'EU projekti'!F622+'EU projekti'!F640+'EU projekti'!F655</f>
        <v>0</v>
      </c>
      <c r="G160" s="67">
        <f>'EU projekti'!G59+'EU projekti'!G100+'EU projekti'!G131+'EU projekti'!G156+'EU projekti'!G181+'EU projekti'!G222+'EU projekti'!G263+'EU projekti'!G306+'EU projekti'!G453+'EU projekti'!G466+'EU projekti'!G479+'EU projekti'!G498+'EU projekti'!G517+'EU projekti'!G347+'EU projekti'!G388+'EU projekti'!G550+'EU projekti'!G567+'EU projekti'!G587+'EU projekti'!G608+'EU projekti'!G622+'EU projekti'!G640+'EU projekti'!G655</f>
        <v>6000</v>
      </c>
      <c r="H160" s="67">
        <f>'EU projekti'!H59+'EU projekti'!H100+'EU projekti'!H131+'EU projekti'!H156+'EU projekti'!H181+'EU projekti'!H222+'EU projekti'!H263+'EU projekti'!H306+'EU projekti'!H453+'EU projekti'!H466+'EU projekti'!H479+'EU projekti'!H498+'EU projekti'!H517+'EU projekti'!H347+'EU projekti'!H388+'EU projekti'!H550+'EU projekti'!H567+'EU projekti'!H587+'EU projekti'!H608+'EU projekti'!H622+'EU projekti'!H640+'EU projekti'!H655</f>
        <v>5039.24</v>
      </c>
      <c r="I160" s="139">
        <f t="shared" si="14"/>
        <v>280.36898562335864</v>
      </c>
      <c r="J160" s="139">
        <f t="shared" si="15"/>
        <v>83.987333333333325</v>
      </c>
    </row>
    <row r="161" spans="1:10" s="84" customFormat="1" ht="15" customHeight="1">
      <c r="A161" s="85"/>
      <c r="B161" s="85"/>
      <c r="C161" s="85">
        <v>3221</v>
      </c>
      <c r="D161" s="67" t="s">
        <v>1267</v>
      </c>
      <c r="E161" s="67">
        <f>'EU projekti'!E60+'EU projekti'!E101+'EU projekti'!E132+'EU projekti'!E157+'EU projekti'!E182+'EU projekti'!E223+'EU projekti'!E264+'EU projekti'!E307+'EU projekti'!E454+'EU projekti'!E467+'EU projekti'!E480+'EU projekti'!E499+'EU projekti'!E518+'EU projekti'!E348+'EU projekti'!E389+'EU projekti'!E551+'EU projekti'!E568+'EU projekti'!E588+'EU projekti'!E609+'EU projekti'!E623+'EU projekti'!E641+'EU projekti'!E656</f>
        <v>0</v>
      </c>
      <c r="F161" s="67">
        <f>'EU projekti'!F60+'EU projekti'!F101+'EU projekti'!F132+'EU projekti'!F157+'EU projekti'!F182+'EU projekti'!F223+'EU projekti'!F264+'EU projekti'!F307+'EU projekti'!F454+'EU projekti'!F467+'EU projekti'!F480+'EU projekti'!F499+'EU projekti'!F518+'EU projekti'!F348+'EU projekti'!F389+'EU projekti'!F551+'EU projekti'!F568+'EU projekti'!F588+'EU projekti'!F609+'EU projekti'!F623+'EU projekti'!F641+'EU projekti'!F656</f>
        <v>0</v>
      </c>
      <c r="G161" s="67">
        <f>'EU projekti'!G60+'EU projekti'!G101+'EU projekti'!G132+'EU projekti'!G157+'EU projekti'!G182+'EU projekti'!G223+'EU projekti'!G264+'EU projekti'!G307+'EU projekti'!G454+'EU projekti'!G467+'EU projekti'!G480+'EU projekti'!G499+'EU projekti'!G518+'EU projekti'!G348+'EU projekti'!G389+'EU projekti'!G551+'EU projekti'!G568+'EU projekti'!G588+'EU projekti'!G609+'EU projekti'!G623+'EU projekti'!G641+'EU projekti'!G656</f>
        <v>100</v>
      </c>
      <c r="H161" s="67">
        <f>'EU projekti'!H60+'EU projekti'!H101+'EU projekti'!H132+'EU projekti'!H157+'EU projekti'!H182+'EU projekti'!H223+'EU projekti'!H264+'EU projekti'!H307+'EU projekti'!H454+'EU projekti'!H467+'EU projekti'!H480+'EU projekti'!H499+'EU projekti'!H518+'EU projekti'!H348+'EU projekti'!H389+'EU projekti'!H551+'EU projekti'!H568+'EU projekti'!H588+'EU projekti'!H609+'EU projekti'!H623+'EU projekti'!H641+'EU projekti'!H656</f>
        <v>25</v>
      </c>
      <c r="I161" s="139" t="e">
        <f t="shared" si="14"/>
        <v>#DIV/0!</v>
      </c>
      <c r="J161" s="139">
        <f t="shared" si="15"/>
        <v>25</v>
      </c>
    </row>
    <row r="162" spans="1:10" s="84" customFormat="1" ht="15" customHeight="1">
      <c r="A162" s="85"/>
      <c r="B162" s="85"/>
      <c r="C162" s="85">
        <v>3222</v>
      </c>
      <c r="D162" s="67" t="s">
        <v>1268</v>
      </c>
      <c r="E162" s="67">
        <f>'EU projekti'!E61+'EU projekti'!E102+'EU projekti'!E133+'EU projekti'!E158+'EU projekti'!E183+'EU projekti'!E224+'EU projekti'!E265+'EU projekti'!E308+'EU projekti'!E481+'EU projekti'!E500+'EU projekti'!E519+'EU projekti'!E349+'EU projekti'!E390</f>
        <v>0</v>
      </c>
      <c r="F162" s="67">
        <f>'EU projekti'!F61+'EU projekti'!F102+'EU projekti'!F133+'EU projekti'!F158+'EU projekti'!F183+'EU projekti'!F224+'EU projekti'!F265+'EU projekti'!F308+'EU projekti'!F481+'EU projekti'!F500+'EU projekti'!F519+'EU projekti'!F349+'EU projekti'!F390</f>
        <v>0</v>
      </c>
      <c r="G162" s="67">
        <f>'EU projekti'!G61+'EU projekti'!G102+'EU projekti'!G133+'EU projekti'!G158+'EU projekti'!G183+'EU projekti'!G224+'EU projekti'!G265+'EU projekti'!G308+'EU projekti'!G481+'EU projekti'!G500+'EU projekti'!G519+'EU projekti'!G349+'EU projekti'!G390</f>
        <v>0</v>
      </c>
      <c r="H162" s="67">
        <f>'EU projekti'!H61+'EU projekti'!H102+'EU projekti'!H133+'EU projekti'!H158+'EU projekti'!H183+'EU projekti'!H224+'EU projekti'!H265+'EU projekti'!H308+'EU projekti'!H481+'EU projekti'!H500+'EU projekti'!H519+'EU projekti'!H349+'EU projekti'!H390</f>
        <v>0</v>
      </c>
      <c r="I162" s="139" t="e">
        <f t="shared" si="14"/>
        <v>#DIV/0!</v>
      </c>
      <c r="J162" s="139" t="e">
        <f t="shared" si="15"/>
        <v>#DIV/0!</v>
      </c>
    </row>
    <row r="163" spans="1:10" s="84" customFormat="1" ht="15" customHeight="1">
      <c r="A163" s="85"/>
      <c r="B163" s="85"/>
      <c r="C163" s="85">
        <v>3223</v>
      </c>
      <c r="D163" s="67" t="s">
        <v>1269</v>
      </c>
      <c r="E163" s="67">
        <f>'EU projekti'!E62+'EU projekti'!E103+'EU projekti'!E134+'EU projekti'!E159+'EU projekti'!E184+'EU projekti'!E225+'EU projekti'!E266+'EU projekti'!E309+'EU projekti'!E482+'EU projekti'!E501+'EU projekti'!E520+'EU projekti'!E350+'EU projekti'!E391</f>
        <v>0</v>
      </c>
      <c r="F163" s="67">
        <f>'EU projekti'!F62+'EU projekti'!F103+'EU projekti'!F134+'EU projekti'!F159+'EU projekti'!F184+'EU projekti'!F225+'EU projekti'!F266+'EU projekti'!F309+'EU projekti'!F482+'EU projekti'!F501+'EU projekti'!F520+'EU projekti'!F350+'EU projekti'!F391</f>
        <v>0</v>
      </c>
      <c r="G163" s="67">
        <f>'EU projekti'!G62+'EU projekti'!G103+'EU projekti'!G134+'EU projekti'!G159+'EU projekti'!G184+'EU projekti'!G225+'EU projekti'!G266+'EU projekti'!G309+'EU projekti'!G482+'EU projekti'!G501+'EU projekti'!G520+'EU projekti'!G350+'EU projekti'!G391</f>
        <v>0</v>
      </c>
      <c r="H163" s="67">
        <f>'EU projekti'!H62+'EU projekti'!H103+'EU projekti'!H134+'EU projekti'!H159+'EU projekti'!H184+'EU projekti'!H225+'EU projekti'!H266+'EU projekti'!H309+'EU projekti'!H482+'EU projekti'!H501+'EU projekti'!H520+'EU projekti'!H350+'EU projekti'!H391</f>
        <v>0</v>
      </c>
      <c r="I163" s="139" t="e">
        <f t="shared" si="14"/>
        <v>#DIV/0!</v>
      </c>
      <c r="J163" s="139" t="e">
        <f t="shared" si="15"/>
        <v>#DIV/0!</v>
      </c>
    </row>
    <row r="164" spans="1:10" s="84" customFormat="1" ht="15" customHeight="1">
      <c r="A164" s="85"/>
      <c r="B164" s="85"/>
      <c r="C164" s="85">
        <v>3224</v>
      </c>
      <c r="D164" s="67" t="s">
        <v>1270</v>
      </c>
      <c r="E164" s="67">
        <f>'EU projekti'!E63+'EU projekti'!E104+'EU projekti'!E135+'EU projekti'!E160+'EU projekti'!E185+'EU projekti'!E226+'EU projekti'!E267+'EU projekti'!E310+'EU projekti'!E483+'EU projekti'!E502+'EU projekti'!E521+'EU projekti'!E351+'EU projekti'!E392+'EU projekti'!E624</f>
        <v>950</v>
      </c>
      <c r="F164" s="67">
        <f>'EU projekti'!F63+'EU projekti'!F104+'EU projekti'!F135+'EU projekti'!F160+'EU projekti'!F185+'EU projekti'!F226+'EU projekti'!F267+'EU projekti'!F310+'EU projekti'!F483+'EU projekti'!F502+'EU projekti'!F521+'EU projekti'!F351+'EU projekti'!F392+'EU projekti'!F624</f>
        <v>0</v>
      </c>
      <c r="G164" s="67">
        <f>'EU projekti'!G63+'EU projekti'!G104+'EU projekti'!G135+'EU projekti'!G160+'EU projekti'!G185+'EU projekti'!G226+'EU projekti'!G267+'EU projekti'!G310+'EU projekti'!G483+'EU projekti'!G502+'EU projekti'!G521+'EU projekti'!G351+'EU projekti'!G392+'EU projekti'!G624</f>
        <v>0</v>
      </c>
      <c r="H164" s="67">
        <f>'EU projekti'!H63+'EU projekti'!H104+'EU projekti'!H135+'EU projekti'!H160+'EU projekti'!H185+'EU projekti'!H226+'EU projekti'!H267+'EU projekti'!H310+'EU projekti'!H483+'EU projekti'!H502+'EU projekti'!H521+'EU projekti'!H351+'EU projekti'!H392+'EU projekti'!H624</f>
        <v>812.5</v>
      </c>
      <c r="I164" s="139">
        <f t="shared" si="14"/>
        <v>85.526315789473685</v>
      </c>
      <c r="J164" s="139" t="e">
        <f t="shared" si="15"/>
        <v>#DIV/0!</v>
      </c>
    </row>
    <row r="165" spans="1:10" s="84" customFormat="1" ht="15" customHeight="1">
      <c r="A165" s="85"/>
      <c r="B165" s="85"/>
      <c r="C165" s="85">
        <v>3231</v>
      </c>
      <c r="D165" s="67" t="s">
        <v>1272</v>
      </c>
      <c r="E165" s="67">
        <f>'EU projekti'!E64+'EU projekti'!E105+'EU projekti'!E136+'EU projekti'!E161+'EU projekti'!E186+'EU projekti'!E227+'EU projekti'!E268+'EU projekti'!E311+'EU projekti'!E484+'EU projekti'!E503+'EU projekti'!E522+'EU projekti'!E352+'EU projekti'!E393</f>
        <v>0</v>
      </c>
      <c r="F165" s="67">
        <f>'EU projekti'!F64+'EU projekti'!F105+'EU projekti'!F136+'EU projekti'!F161+'EU projekti'!F186+'EU projekti'!F227+'EU projekti'!F268+'EU projekti'!F311+'EU projekti'!F484+'EU projekti'!F503+'EU projekti'!F522+'EU projekti'!F352+'EU projekti'!F393</f>
        <v>0</v>
      </c>
      <c r="G165" s="67">
        <f>'EU projekti'!G64+'EU projekti'!G105+'EU projekti'!G136+'EU projekti'!G161+'EU projekti'!G186+'EU projekti'!G227+'EU projekti'!G268+'EU projekti'!G311+'EU projekti'!G484+'EU projekti'!G503+'EU projekti'!G522+'EU projekti'!G352+'EU projekti'!G393</f>
        <v>0</v>
      </c>
      <c r="H165" s="67">
        <f>'EU projekti'!H64+'EU projekti'!H105+'EU projekti'!H136+'EU projekti'!H161+'EU projekti'!H186+'EU projekti'!H227+'EU projekti'!H268+'EU projekti'!H311+'EU projekti'!H484+'EU projekti'!H503+'EU projekti'!H522+'EU projekti'!H352+'EU projekti'!H393</f>
        <v>0</v>
      </c>
      <c r="I165" s="139" t="e">
        <f t="shared" si="14"/>
        <v>#DIV/0!</v>
      </c>
      <c r="J165" s="139" t="e">
        <f t="shared" si="15"/>
        <v>#DIV/0!</v>
      </c>
    </row>
    <row r="166" spans="1:10" s="84" customFormat="1" ht="15" customHeight="1">
      <c r="A166" s="85"/>
      <c r="B166" s="85"/>
      <c r="C166" s="85">
        <v>3232</v>
      </c>
      <c r="D166" s="67" t="s">
        <v>1273</v>
      </c>
      <c r="E166" s="67">
        <f>'EU projekti'!E65+'EU projekti'!E106+'EU projekti'!E137+'EU projekti'!E162+'EU projekti'!E187+'EU projekti'!E228+'EU projekti'!E269+'EU projekti'!E312+'EU projekti'!E485+'EU projekti'!E504+'EU projekti'!E523+'EU projekti'!E353+'EU projekti'!E394</f>
        <v>0</v>
      </c>
      <c r="F166" s="67">
        <f>'EU projekti'!F65+'EU projekti'!F106+'EU projekti'!F137+'EU projekti'!F162+'EU projekti'!F187+'EU projekti'!F228+'EU projekti'!F269+'EU projekti'!F312+'EU projekti'!F485+'EU projekti'!F504+'EU projekti'!F523+'EU projekti'!F353+'EU projekti'!F394</f>
        <v>0</v>
      </c>
      <c r="G166" s="67">
        <f>'EU projekti'!G65+'EU projekti'!G106+'EU projekti'!G137+'EU projekti'!G162+'EU projekti'!G187+'EU projekti'!G228+'EU projekti'!G269+'EU projekti'!G312+'EU projekti'!G485+'EU projekti'!G504+'EU projekti'!G523+'EU projekti'!G353+'EU projekti'!G394</f>
        <v>0</v>
      </c>
      <c r="H166" s="67">
        <f>'EU projekti'!H65+'EU projekti'!H106+'EU projekti'!H137+'EU projekti'!H162+'EU projekti'!H187+'EU projekti'!H228+'EU projekti'!H269+'EU projekti'!H312+'EU projekti'!H485+'EU projekti'!H504+'EU projekti'!H523+'EU projekti'!H353+'EU projekti'!H394</f>
        <v>0</v>
      </c>
      <c r="I166" s="139" t="e">
        <f t="shared" si="14"/>
        <v>#DIV/0!</v>
      </c>
      <c r="J166" s="139" t="e">
        <f t="shared" si="15"/>
        <v>#DIV/0!</v>
      </c>
    </row>
    <row r="167" spans="1:10" s="84" customFormat="1" ht="15" customHeight="1">
      <c r="A167" s="85"/>
      <c r="B167" s="85"/>
      <c r="C167" s="85">
        <v>3233</v>
      </c>
      <c r="D167" s="67" t="s">
        <v>1274</v>
      </c>
      <c r="E167" s="67">
        <f>'EU projekti'!E66+'EU projekti'!E107+'EU projekti'!E138+'EU projekti'!E163+'EU projekti'!E188+'EU projekti'!E229+'EU projekti'!E270+'EU projekti'!E313+'EU projekti'!E486+'EU projekti'!E505+'EU projekti'!E524+'EU projekti'!E354+'EU projekti'!E395+'EU projekti'!E610+'EU projekti'!E642</f>
        <v>472.4</v>
      </c>
      <c r="F167" s="67">
        <f>'EU projekti'!F66+'EU projekti'!F107+'EU projekti'!F138+'EU projekti'!F163+'EU projekti'!F188+'EU projekti'!F229+'EU projekti'!F270+'EU projekti'!F313+'EU projekti'!F486+'EU projekti'!F505+'EU projekti'!F524+'EU projekti'!F354+'EU projekti'!F395+'EU projekti'!F610+'EU projekti'!F642</f>
        <v>3000</v>
      </c>
      <c r="G167" s="67">
        <f>'EU projekti'!G66+'EU projekti'!G107+'EU projekti'!G138+'EU projekti'!G163+'EU projekti'!G188+'EU projekti'!G229+'EU projekti'!G270+'EU projekti'!G313+'EU projekti'!G486+'EU projekti'!G505+'EU projekti'!G524+'EU projekti'!G354+'EU projekti'!G395+'EU projekti'!G610+'EU projekti'!G642</f>
        <v>2103</v>
      </c>
      <c r="H167" s="67">
        <f>'EU projekti'!H66+'EU projekti'!H107+'EU projekti'!H138+'EU projekti'!H163+'EU projekti'!H188+'EU projekti'!H229+'EU projekti'!H270+'EU projekti'!H313+'EU projekti'!H486+'EU projekti'!H505+'EU projekti'!H524+'EU projekti'!H354+'EU projekti'!H395+'EU projekti'!H610+'EU projekti'!H642</f>
        <v>103.13</v>
      </c>
      <c r="I167" s="139">
        <f t="shared" si="14"/>
        <v>21.831075359864521</v>
      </c>
      <c r="J167" s="139">
        <f t="shared" si="15"/>
        <v>4.9039467427484542</v>
      </c>
    </row>
    <row r="168" spans="1:10" s="84" customFormat="1" ht="15" customHeight="1">
      <c r="A168" s="85"/>
      <c r="B168" s="85"/>
      <c r="C168" s="85">
        <v>3234</v>
      </c>
      <c r="D168" s="67" t="s">
        <v>1275</v>
      </c>
      <c r="E168" s="67">
        <f>'EU projekti'!E67+'EU projekti'!E108+'EU projekti'!E139+'EU projekti'!E164+'EU projekti'!E189+'EU projekti'!E230+'EU projekti'!E271+'EU projekti'!E314+'EU projekti'!E526+'EU projekti'!E355+'EU projekti'!E396</f>
        <v>0</v>
      </c>
      <c r="F168" s="67">
        <f>'EU projekti'!F67+'EU projekti'!F108+'EU projekti'!F139+'EU projekti'!F164+'EU projekti'!F189+'EU projekti'!F230+'EU projekti'!F271+'EU projekti'!F314+'EU projekti'!F526+'EU projekti'!F355+'EU projekti'!F396</f>
        <v>0</v>
      </c>
      <c r="G168" s="67">
        <f>'EU projekti'!G67+'EU projekti'!G108+'EU projekti'!G139+'EU projekti'!G164+'EU projekti'!G189+'EU projekti'!G230+'EU projekti'!G271+'EU projekti'!G314+'EU projekti'!G526+'EU projekti'!G355+'EU projekti'!G396</f>
        <v>0</v>
      </c>
      <c r="H168" s="67">
        <f>'EU projekti'!H67+'EU projekti'!H108+'EU projekti'!H139+'EU projekti'!H164+'EU projekti'!H189+'EU projekti'!H230+'EU projekti'!H271+'EU projekti'!H314+'EU projekti'!H526+'EU projekti'!H355+'EU projekti'!H396</f>
        <v>0</v>
      </c>
      <c r="I168" s="139" t="e">
        <f t="shared" si="14"/>
        <v>#DIV/0!</v>
      </c>
      <c r="J168" s="139" t="e">
        <f t="shared" si="15"/>
        <v>#DIV/0!</v>
      </c>
    </row>
    <row r="169" spans="1:10" s="84" customFormat="1" ht="15" customHeight="1">
      <c r="A169" s="85"/>
      <c r="B169" s="85"/>
      <c r="C169" s="85">
        <v>3235</v>
      </c>
      <c r="D169" s="67" t="s">
        <v>1276</v>
      </c>
      <c r="E169" s="67">
        <f>'EU projekti'!E68+'EU projekti'!E109+'EU projekti'!E140+'EU projekti'!E165+'EU projekti'!E190+'EU projekti'!E231+'EU projekti'!E272+'EU projekti'!E315+'EU projekti'!E356+'EU projekti'!E397+'EU projekti'!E552</f>
        <v>2388.5</v>
      </c>
      <c r="F169" s="67">
        <f>'EU projekti'!F68+'EU projekti'!F109+'EU projekti'!F140+'EU projekti'!F165+'EU projekti'!F190+'EU projekti'!F231+'EU projekti'!F272+'EU projekti'!F315+'EU projekti'!F356+'EU projekti'!F397+'EU projekti'!F552</f>
        <v>0</v>
      </c>
      <c r="G169" s="67">
        <f>'EU projekti'!G68+'EU projekti'!G109+'EU projekti'!G140+'EU projekti'!G165+'EU projekti'!G190+'EU projekti'!G231+'EU projekti'!G272+'EU projekti'!G315+'EU projekti'!G356+'EU projekti'!G397+'EU projekti'!G552</f>
        <v>310</v>
      </c>
      <c r="H169" s="67">
        <f>'EU projekti'!H68+'EU projekti'!H109+'EU projekti'!H140+'EU projekti'!H165+'EU projekti'!H190+'EU projekti'!H231+'EU projekti'!H272+'EU projekti'!H315+'EU projekti'!H356+'EU projekti'!H397+'EU projekti'!H552</f>
        <v>0</v>
      </c>
      <c r="I169" s="139">
        <f t="shared" si="14"/>
        <v>0</v>
      </c>
      <c r="J169" s="139">
        <f t="shared" si="15"/>
        <v>0</v>
      </c>
    </row>
    <row r="170" spans="1:10" s="84" customFormat="1" ht="15" customHeight="1">
      <c r="A170" s="85"/>
      <c r="B170" s="85"/>
      <c r="C170" s="85">
        <v>3237</v>
      </c>
      <c r="D170" s="67" t="s">
        <v>1278</v>
      </c>
      <c r="E170" s="67">
        <f>'EU projekti'!E69+'EU projekti'!E110+'EU projekti'!E141+'EU projekti'!E166+'EU projekti'!E191+'EU projekti'!E232+'EU projekti'!E273+'EU projekti'!E316+'EU projekti'!E527+'EU projekti'!E357+'EU projekti'!E398+'EU projekti'!E569+'EU projekti'!E589+'EU projekti'!E643</f>
        <v>0</v>
      </c>
      <c r="F170" s="67">
        <f>'EU projekti'!F69+'EU projekti'!F110+'EU projekti'!F141+'EU projekti'!F166+'EU projekti'!F191+'EU projekti'!F232+'EU projekti'!F273+'EU projekti'!F316+'EU projekti'!F527+'EU projekti'!F357+'EU projekti'!F398+'EU projekti'!F569+'EU projekti'!F589+'EU projekti'!F643</f>
        <v>3000</v>
      </c>
      <c r="G170" s="67">
        <f>'EU projekti'!G69+'EU projekti'!G110+'EU projekti'!G141+'EU projekti'!G166+'EU projekti'!G191+'EU projekti'!G232+'EU projekti'!G273+'EU projekti'!G316+'EU projekti'!G527+'EU projekti'!G357+'EU projekti'!G398+'EU projekti'!G569+'EU projekti'!G589+'EU projekti'!G643</f>
        <v>39000</v>
      </c>
      <c r="H170" s="67">
        <f>'EU projekti'!H69+'EU projekti'!H110+'EU projekti'!H141+'EU projekti'!H166+'EU projekti'!H191+'EU projekti'!H232+'EU projekti'!H273+'EU projekti'!H316+'EU projekti'!H527+'EU projekti'!H357+'EU projekti'!H398+'EU projekti'!H569+'EU projekti'!H589+'EU projekti'!H643</f>
        <v>59312.5</v>
      </c>
      <c r="I170" s="139" t="e">
        <f t="shared" si="14"/>
        <v>#DIV/0!</v>
      </c>
      <c r="J170" s="139">
        <f t="shared" si="15"/>
        <v>152.08333333333331</v>
      </c>
    </row>
    <row r="171" spans="1:10" s="84" customFormat="1" ht="15" customHeight="1">
      <c r="A171" s="85"/>
      <c r="B171" s="85"/>
      <c r="C171" s="85">
        <v>3238</v>
      </c>
      <c r="D171" s="67" t="s">
        <v>1279</v>
      </c>
      <c r="E171" s="67">
        <f>'EU projekti'!E274</f>
        <v>0</v>
      </c>
      <c r="F171" s="67">
        <f>'EU projekti'!F274</f>
        <v>0</v>
      </c>
      <c r="G171" s="67">
        <f>'EU projekti'!G274</f>
        <v>30000</v>
      </c>
      <c r="H171" s="67">
        <f>'EU projekti'!H274</f>
        <v>29375</v>
      </c>
      <c r="I171" s="139" t="e">
        <f t="shared" si="14"/>
        <v>#DIV/0!</v>
      </c>
      <c r="J171" s="139">
        <f t="shared" si="15"/>
        <v>97.916666666666657</v>
      </c>
    </row>
    <row r="172" spans="1:10" s="84" customFormat="1" ht="15" customHeight="1">
      <c r="A172" s="85"/>
      <c r="B172" s="85"/>
      <c r="C172" s="85">
        <v>3239</v>
      </c>
      <c r="D172" s="67" t="s">
        <v>1280</v>
      </c>
      <c r="E172" s="67">
        <f>'EU projekti'!E70+'EU projekti'!E111+'EU projekti'!E142+'EU projekti'!E167+'EU projekti'!E192+'EU projekti'!E233+'EU projekti'!E275+'EU projekti'!E317+'EU projekti'!E528+'EU projekti'!E358+'EU projekti'!E399</f>
        <v>0</v>
      </c>
      <c r="F172" s="67">
        <f>'EU projekti'!F70+'EU projekti'!F111+'EU projekti'!F142+'EU projekti'!F167+'EU projekti'!F192+'EU projekti'!F233+'EU projekti'!F275+'EU projekti'!F317+'EU projekti'!F528+'EU projekti'!F358+'EU projekti'!F399</f>
        <v>4000</v>
      </c>
      <c r="G172" s="67">
        <f>'EU projekti'!G70+'EU projekti'!G111+'EU projekti'!G142+'EU projekti'!G167+'EU projekti'!G192+'EU projekti'!G233+'EU projekti'!G275+'EU projekti'!G317+'EU projekti'!G528+'EU projekti'!G358+'EU projekti'!G399</f>
        <v>4000</v>
      </c>
      <c r="H172" s="67">
        <f>'EU projekti'!H70+'EU projekti'!H111+'EU projekti'!H142+'EU projekti'!H167+'EU projekti'!H192+'EU projekti'!H233+'EU projekti'!H275+'EU projekti'!H317+'EU projekti'!H528+'EU projekti'!H358+'EU projekti'!H399</f>
        <v>45.15</v>
      </c>
      <c r="I172" s="139" t="e">
        <f t="shared" si="14"/>
        <v>#DIV/0!</v>
      </c>
      <c r="J172" s="139">
        <f t="shared" si="15"/>
        <v>1.1287499999999999</v>
      </c>
    </row>
    <row r="173" spans="1:10" s="84" customFormat="1" ht="15" customHeight="1">
      <c r="A173" s="85"/>
      <c r="B173" s="85"/>
      <c r="C173" s="85">
        <v>3292</v>
      </c>
      <c r="D173" s="67" t="s">
        <v>1281</v>
      </c>
      <c r="E173" s="67">
        <f>'EU projekti'!E570</f>
        <v>0</v>
      </c>
      <c r="F173" s="67">
        <f>'EU projekti'!F570</f>
        <v>0</v>
      </c>
      <c r="G173" s="67">
        <f>'EU projekti'!G570</f>
        <v>211</v>
      </c>
      <c r="H173" s="67">
        <f>'EU projekti'!H570</f>
        <v>211.27</v>
      </c>
      <c r="I173" s="139"/>
      <c r="J173" s="139">
        <f t="shared" si="15"/>
        <v>100.12796208530806</v>
      </c>
    </row>
    <row r="174" spans="1:10" s="84" customFormat="1" ht="15" customHeight="1">
      <c r="A174" s="85"/>
      <c r="B174" s="85"/>
      <c r="C174" s="85">
        <v>3293</v>
      </c>
      <c r="D174" s="67" t="s">
        <v>1297</v>
      </c>
      <c r="E174" s="67">
        <f>'EU projekti'!E71+'EU projekti'!E112+'EU projekti'!E143+'EU projekti'!E168+'EU projekti'!E193+'EU projekti'!E234+'EU projekti'!E276+'EU projekti'!E318+'EU projekti'!E529+'EU projekti'!E359+'EU projekti'!E400+'EU projekti'!E571</f>
        <v>5745.87</v>
      </c>
      <c r="F174" s="67">
        <f>'EU projekti'!F71+'EU projekti'!F112+'EU projekti'!F143+'EU projekti'!F168+'EU projekti'!F193+'EU projekti'!F234+'EU projekti'!F276+'EU projekti'!F318+'EU projekti'!F529+'EU projekti'!F359+'EU projekti'!F400+'EU projekti'!F571</f>
        <v>0</v>
      </c>
      <c r="G174" s="67">
        <f>'EU projekti'!G71+'EU projekti'!G112+'EU projekti'!G143+'EU projekti'!G168+'EU projekti'!G193+'EU projekti'!G234+'EU projekti'!G276+'EU projekti'!G318+'EU projekti'!G529+'EU projekti'!G359+'EU projekti'!G400+'EU projekti'!G571</f>
        <v>5200</v>
      </c>
      <c r="H174" s="67">
        <f>'EU projekti'!H71+'EU projekti'!H112+'EU projekti'!H143+'EU projekti'!H168+'EU projekti'!H193+'EU projekti'!H234+'EU projekti'!H276+'EU projekti'!H318+'EU projekti'!H529+'EU projekti'!H359+'EU projekti'!H400+'EU projekti'!H571</f>
        <v>5604.15</v>
      </c>
      <c r="I174" s="139">
        <f t="shared" si="14"/>
        <v>97.533532780936554</v>
      </c>
      <c r="J174" s="139">
        <f t="shared" si="15"/>
        <v>107.77211538461538</v>
      </c>
    </row>
    <row r="175" spans="1:10" s="84" customFormat="1" ht="15" customHeight="1">
      <c r="A175" s="85"/>
      <c r="B175" s="85"/>
      <c r="C175" s="85">
        <v>3295</v>
      </c>
      <c r="D175" s="67" t="s">
        <v>1284</v>
      </c>
      <c r="E175" s="67">
        <f>'EU projekti'!E72+'EU projekti'!E113+'EU projekti'!E144+'EU projekti'!E169+'EU projekti'!E194+'EU projekti'!E235+'EU projekti'!E277+'EU projekti'!E319+'EU projekti'!E530+'EU projekti'!E360+'EU projekti'!E401</f>
        <v>0</v>
      </c>
      <c r="F175" s="67">
        <f>'EU projekti'!F72+'EU projekti'!F113+'EU projekti'!F144+'EU projekti'!F169+'EU projekti'!F194+'EU projekti'!F235+'EU projekti'!F277+'EU projekti'!F319+'EU projekti'!F530+'EU projekti'!F360+'EU projekti'!F401</f>
        <v>0</v>
      </c>
      <c r="G175" s="67">
        <f>'EU projekti'!G72+'EU projekti'!G113+'EU projekti'!G144+'EU projekti'!G169+'EU projekti'!G194+'EU projekti'!G235+'EU projekti'!G277+'EU projekti'!G319+'EU projekti'!G530+'EU projekti'!G360+'EU projekti'!G401</f>
        <v>0</v>
      </c>
      <c r="H175" s="67">
        <f>'EU projekti'!H72+'EU projekti'!H113+'EU projekti'!H144+'EU projekti'!H169+'EU projekti'!H194+'EU projekti'!H235+'EU projekti'!H277+'EU projekti'!H319+'EU projekti'!H530+'EU projekti'!H360+'EU projekti'!H401</f>
        <v>0</v>
      </c>
      <c r="I175" s="139" t="e">
        <f t="shared" si="14"/>
        <v>#DIV/0!</v>
      </c>
      <c r="J175" s="139" t="e">
        <f t="shared" si="15"/>
        <v>#DIV/0!</v>
      </c>
    </row>
    <row r="176" spans="1:10" s="84" customFormat="1" ht="15" customHeight="1">
      <c r="A176" s="85"/>
      <c r="B176" s="101">
        <v>34</v>
      </c>
      <c r="C176" s="85"/>
      <c r="D176" s="101" t="s">
        <v>1341</v>
      </c>
      <c r="E176" s="64">
        <f>E177</f>
        <v>0</v>
      </c>
      <c r="F176" s="64">
        <f>F177</f>
        <v>0</v>
      </c>
      <c r="G176" s="64">
        <f>G177</f>
        <v>0</v>
      </c>
      <c r="H176" s="64">
        <f>H177</f>
        <v>0</v>
      </c>
      <c r="I176" s="139" t="e">
        <f t="shared" si="14"/>
        <v>#DIV/0!</v>
      </c>
      <c r="J176" s="139" t="e">
        <f t="shared" si="15"/>
        <v>#DIV/0!</v>
      </c>
    </row>
    <row r="177" spans="1:10" s="84" customFormat="1" ht="15.75" customHeight="1">
      <c r="A177" s="85"/>
      <c r="B177" s="85"/>
      <c r="C177" s="85">
        <v>3432</v>
      </c>
      <c r="D177" s="141" t="s">
        <v>1298</v>
      </c>
      <c r="E177" s="67">
        <f>'EU projekti'!E74+'EU projekti'!E196+'EU projekti'!E237+'EU projekti'!E279+'EU projekti'!E321+'EU projekti'!E427+'EU projekti'!E362+'EU projekti'!E403</f>
        <v>0</v>
      </c>
      <c r="F177" s="67">
        <f>'EU projekti'!F74+'EU projekti'!F196+'EU projekti'!F237+'EU projekti'!F279+'EU projekti'!F321+'EU projekti'!F427+'EU projekti'!F362+'EU projekti'!F403</f>
        <v>0</v>
      </c>
      <c r="G177" s="67">
        <f>'EU projekti'!G74+'EU projekti'!G196+'EU projekti'!G237+'EU projekti'!G279+'EU projekti'!G321+'EU projekti'!G427+'EU projekti'!G362+'EU projekti'!G403</f>
        <v>0</v>
      </c>
      <c r="H177" s="67">
        <f>'EU projekti'!H74+'EU projekti'!H196+'EU projekti'!H237+'EU projekti'!H279+'EU projekti'!H321+'EU projekti'!H427+'EU projekti'!H362+'EU projekti'!H403</f>
        <v>0</v>
      </c>
      <c r="I177" s="139" t="e">
        <f t="shared" si="14"/>
        <v>#DIV/0!</v>
      </c>
      <c r="J177" s="139" t="e">
        <f t="shared" si="15"/>
        <v>#DIV/0!</v>
      </c>
    </row>
    <row r="178" spans="1:10" s="84" customFormat="1" ht="15.75" customHeight="1">
      <c r="A178" s="85"/>
      <c r="B178" s="101">
        <v>35</v>
      </c>
      <c r="C178" s="85"/>
      <c r="D178" s="101" t="s">
        <v>1549</v>
      </c>
      <c r="E178" s="64">
        <f>E179</f>
        <v>0</v>
      </c>
      <c r="F178" s="64">
        <f>F179</f>
        <v>0</v>
      </c>
      <c r="G178" s="64">
        <f>G179</f>
        <v>0</v>
      </c>
      <c r="H178" s="64">
        <f>H179</f>
        <v>113541.02</v>
      </c>
      <c r="I178" s="139" t="e">
        <f t="shared" si="14"/>
        <v>#DIV/0!</v>
      </c>
      <c r="J178" s="139" t="e">
        <f t="shared" si="15"/>
        <v>#DIV/0!</v>
      </c>
    </row>
    <row r="179" spans="1:10" s="84" customFormat="1" ht="15" customHeight="1">
      <c r="A179" s="85"/>
      <c r="B179" s="85"/>
      <c r="C179" s="85">
        <v>3531</v>
      </c>
      <c r="D179" s="67" t="s">
        <v>1527</v>
      </c>
      <c r="E179" s="67">
        <f>'EU projekti'!E76+'EU projekti'!E198+'EU projekti'!E239+'EU projekti'!E281+'EU projekti'!E323+'EU projekti'!E429+'EU projekti'!E364+'EU projekti'!E405+'EU projekti'!E591</f>
        <v>0</v>
      </c>
      <c r="F179" s="67">
        <f>'EU projekti'!F76+'EU projekti'!F198+'EU projekti'!F239+'EU projekti'!F281+'EU projekti'!F323+'EU projekti'!F429+'EU projekti'!F364+'EU projekti'!F405+'EU projekti'!F591</f>
        <v>0</v>
      </c>
      <c r="G179" s="67">
        <f>'EU projekti'!G76+'EU projekti'!G198+'EU projekti'!G239+'EU projekti'!G281+'EU projekti'!G323+'EU projekti'!G429+'EU projekti'!G364+'EU projekti'!G405+'EU projekti'!G591</f>
        <v>0</v>
      </c>
      <c r="H179" s="67">
        <f>'EU projekti'!H76+'EU projekti'!H198+'EU projekti'!H239+'EU projekti'!H281+'EU projekti'!H323+'EU projekti'!H429+'EU projekti'!H364+'EU projekti'!H405+'EU projekti'!H591</f>
        <v>113541.02</v>
      </c>
      <c r="I179" s="139" t="e">
        <f t="shared" si="14"/>
        <v>#DIV/0!</v>
      </c>
      <c r="J179" s="139" t="e">
        <f t="shared" si="15"/>
        <v>#DIV/0!</v>
      </c>
    </row>
    <row r="180" spans="1:10" s="84" customFormat="1" ht="15" customHeight="1">
      <c r="A180" s="85"/>
      <c r="B180" s="101">
        <v>36</v>
      </c>
      <c r="C180" s="85"/>
      <c r="D180" s="101" t="s">
        <v>1389</v>
      </c>
      <c r="E180" s="64">
        <f>SUM(E181:E184)</f>
        <v>0</v>
      </c>
      <c r="F180" s="64">
        <f>SUM(F181:F184)</f>
        <v>0</v>
      </c>
      <c r="G180" s="64">
        <f>SUM(G181:G184)</f>
        <v>0</v>
      </c>
      <c r="H180" s="64">
        <f>SUM(H181:H184)</f>
        <v>40511.08</v>
      </c>
      <c r="I180" s="139" t="e">
        <f t="shared" si="14"/>
        <v>#DIV/0!</v>
      </c>
      <c r="J180" s="139" t="e">
        <f t="shared" si="15"/>
        <v>#DIV/0!</v>
      </c>
    </row>
    <row r="181" spans="1:10" s="84" customFormat="1" ht="15" customHeight="1">
      <c r="A181" s="85"/>
      <c r="B181" s="85"/>
      <c r="C181" s="85">
        <v>3611</v>
      </c>
      <c r="D181" s="67" t="s">
        <v>1528</v>
      </c>
      <c r="E181" s="67">
        <f>'EU projekti'!E78+'EU projekti'!E200+'EU projekti'!E241+'EU projekti'!E283+'EU projekti'!E325+'EU projekti'!E431+'EU projekti'!E366+'EU projekti'!E407+'EU projekti'!E593</f>
        <v>0</v>
      </c>
      <c r="F181" s="67">
        <f>'EU projekti'!F78+'EU projekti'!F200+'EU projekti'!F241+'EU projekti'!F283+'EU projekti'!F325+'EU projekti'!F431+'EU projekti'!F366+'EU projekti'!F407+'EU projekti'!F593</f>
        <v>0</v>
      </c>
      <c r="G181" s="67">
        <f>'EU projekti'!G78+'EU projekti'!G200+'EU projekti'!G241+'EU projekti'!G283+'EU projekti'!G325+'EU projekti'!G431+'EU projekti'!G366+'EU projekti'!G407+'EU projekti'!G593</f>
        <v>0</v>
      </c>
      <c r="H181" s="67">
        <f>'EU projekti'!H78+'EU projekti'!H200+'EU projekti'!H241+'EU projekti'!H283+'EU projekti'!H325+'EU projekti'!H431+'EU projekti'!H366+'EU projekti'!H407+'EU projekti'!H593</f>
        <v>29015.22</v>
      </c>
      <c r="I181" s="67" t="e">
        <f>'EU projekti'!I78+'EU projekti'!I200+'EU projekti'!I241+'EU projekti'!I283+'EU projekti'!I325+'EU projekti'!I431+'EU projekti'!I366+'EU projekti'!I407+'EU projekti'!I593</f>
        <v>#DIV/0!</v>
      </c>
      <c r="J181" s="67" t="e">
        <f t="shared" si="15"/>
        <v>#DIV/0!</v>
      </c>
    </row>
    <row r="182" spans="1:10" s="84" customFormat="1" ht="15" customHeight="1">
      <c r="A182" s="85"/>
      <c r="B182" s="85"/>
      <c r="C182" s="85">
        <v>3681</v>
      </c>
      <c r="D182" s="67" t="s">
        <v>1722</v>
      </c>
      <c r="E182" s="67">
        <f>'EU projekti'!E594</f>
        <v>0</v>
      </c>
      <c r="F182" s="67">
        <f>'EU projekti'!F594</f>
        <v>0</v>
      </c>
      <c r="G182" s="67">
        <f>'EU projekti'!G594</f>
        <v>0</v>
      </c>
      <c r="H182" s="67">
        <f>'EU projekti'!H594</f>
        <v>11495.86</v>
      </c>
      <c r="I182" s="139"/>
      <c r="J182" s="139" t="e">
        <f t="shared" si="15"/>
        <v>#DIV/0!</v>
      </c>
    </row>
    <row r="183" spans="1:10" s="84" customFormat="1" ht="15" customHeight="1">
      <c r="A183" s="85"/>
      <c r="B183" s="85"/>
      <c r="C183" s="85">
        <v>3693</v>
      </c>
      <c r="D183" s="67" t="s">
        <v>1542</v>
      </c>
      <c r="E183" s="67">
        <f>'EU projekti'!E79+'EU projekti'!E201+'EU projekti'!E242+'EU projekti'!E284+'EU projekti'!E326+'EU projekti'!E432+'EU projekti'!E367+'EU projekti'!E408</f>
        <v>0</v>
      </c>
      <c r="F183" s="67">
        <f>'EU projekti'!F79+'EU projekti'!F201+'EU projekti'!F242+'EU projekti'!F284+'EU projekti'!F326+'EU projekti'!F432+'EU projekti'!F367+'EU projekti'!F408</f>
        <v>0</v>
      </c>
      <c r="G183" s="67">
        <f>'EU projekti'!G79+'EU projekti'!G201+'EU projekti'!G242+'EU projekti'!G284+'EU projekti'!G326+'EU projekti'!G432+'EU projekti'!G367+'EU projekti'!G408</f>
        <v>0</v>
      </c>
      <c r="H183" s="67">
        <f>'EU projekti'!H79+'EU projekti'!H201+'EU projekti'!H242+'EU projekti'!H284+'EU projekti'!H326+'EU projekti'!H432+'EU projekti'!H367+'EU projekti'!H408</f>
        <v>0</v>
      </c>
      <c r="I183" s="139" t="e">
        <f t="shared" si="14"/>
        <v>#DIV/0!</v>
      </c>
      <c r="J183" s="139" t="e">
        <f t="shared" si="15"/>
        <v>#DIV/0!</v>
      </c>
    </row>
    <row r="184" spans="1:10" s="84" customFormat="1" ht="15" customHeight="1">
      <c r="A184" s="85"/>
      <c r="B184" s="85"/>
      <c r="C184" s="85">
        <v>3694</v>
      </c>
      <c r="D184" s="67" t="s">
        <v>1543</v>
      </c>
      <c r="E184" s="67">
        <f>'EU projekti'!E80+'EU projekti'!E202+'EU projekti'!E243+'EU projekti'!E285+'EU projekti'!E327+'EU projekti'!E433+'EU projekti'!E368+'EU projekti'!E409</f>
        <v>0</v>
      </c>
      <c r="F184" s="67">
        <f>'EU projekti'!F80+'EU projekti'!F202+'EU projekti'!F243+'EU projekti'!F285+'EU projekti'!F327+'EU projekti'!F433+'EU projekti'!F368+'EU projekti'!F409</f>
        <v>0</v>
      </c>
      <c r="G184" s="67">
        <f>'EU projekti'!G80+'EU projekti'!G202+'EU projekti'!G243+'EU projekti'!G285+'EU projekti'!G327+'EU projekti'!G433+'EU projekti'!G368+'EU projekti'!G409</f>
        <v>0</v>
      </c>
      <c r="H184" s="67">
        <f>'EU projekti'!H80+'EU projekti'!H202+'EU projekti'!H243+'EU projekti'!H285+'EU projekti'!H327+'EU projekti'!H433+'EU projekti'!H368+'EU projekti'!H409</f>
        <v>0</v>
      </c>
      <c r="I184" s="139" t="e">
        <f t="shared" si="14"/>
        <v>#DIV/0!</v>
      </c>
      <c r="J184" s="139" t="e">
        <f t="shared" si="15"/>
        <v>#DIV/0!</v>
      </c>
    </row>
    <row r="185" spans="1:10" s="84" customFormat="1" ht="15" customHeight="1">
      <c r="A185" s="85"/>
      <c r="B185" s="101">
        <v>38</v>
      </c>
      <c r="C185" s="85"/>
      <c r="D185" s="101" t="s">
        <v>1350</v>
      </c>
      <c r="E185" s="64">
        <f>E186</f>
        <v>0</v>
      </c>
      <c r="F185" s="64">
        <f>F186</f>
        <v>0</v>
      </c>
      <c r="G185" s="64">
        <f>G186</f>
        <v>0</v>
      </c>
      <c r="H185" s="64">
        <f>H186</f>
        <v>11519.35</v>
      </c>
      <c r="I185" s="139" t="e">
        <f t="shared" si="14"/>
        <v>#DIV/0!</v>
      </c>
      <c r="J185" s="139" t="e">
        <f t="shared" si="15"/>
        <v>#DIV/0!</v>
      </c>
    </row>
    <row r="186" spans="1:10" s="84" customFormat="1" ht="15" customHeight="1">
      <c r="A186" s="85"/>
      <c r="B186" s="85"/>
      <c r="C186" s="85">
        <v>3813</v>
      </c>
      <c r="D186" s="67" t="s">
        <v>1529</v>
      </c>
      <c r="E186" s="67">
        <f>'EU projekti'!E82+'EU projekti'!E204+'EU projekti'!E245+'EU projekti'!E287+'EU projekti'!E329+'EU projekti'!E435+'EU projekti'!E370+'EU projekti'!E411+'EU projekti'!E596</f>
        <v>0</v>
      </c>
      <c r="F186" s="67">
        <f>'EU projekti'!F82+'EU projekti'!F204+'EU projekti'!F245+'EU projekti'!F287+'EU projekti'!F329+'EU projekti'!F435+'EU projekti'!F370+'EU projekti'!F411+'EU projekti'!F596</f>
        <v>0</v>
      </c>
      <c r="G186" s="67">
        <f>'EU projekti'!G82+'EU projekti'!G204+'EU projekti'!G245+'EU projekti'!G287+'EU projekti'!G329+'EU projekti'!G435+'EU projekti'!G370+'EU projekti'!G411+'EU projekti'!G596</f>
        <v>0</v>
      </c>
      <c r="H186" s="67">
        <f>'EU projekti'!H82+'EU projekti'!H204+'EU projekti'!H245+'EU projekti'!H287+'EU projekti'!H329+'EU projekti'!H435+'EU projekti'!H370+'EU projekti'!H411+'EU projekti'!H596</f>
        <v>11519.35</v>
      </c>
      <c r="I186" s="139" t="e">
        <f t="shared" si="14"/>
        <v>#DIV/0!</v>
      </c>
      <c r="J186" s="139" t="e">
        <f t="shared" si="15"/>
        <v>#DIV/0!</v>
      </c>
    </row>
    <row r="187" spans="1:10" s="84" customFormat="1" ht="15" customHeight="1">
      <c r="A187" s="101">
        <v>4</v>
      </c>
      <c r="B187" s="85"/>
      <c r="C187" s="85"/>
      <c r="D187" s="101" t="s">
        <v>1343</v>
      </c>
      <c r="E187" s="64">
        <f>E188+E190</f>
        <v>24926</v>
      </c>
      <c r="F187" s="64">
        <f>F188+F190</f>
        <v>33000</v>
      </c>
      <c r="G187" s="64">
        <f>G188+G190</f>
        <v>69000</v>
      </c>
      <c r="H187" s="64">
        <f>H188+H190</f>
        <v>71283.75</v>
      </c>
      <c r="I187" s="139">
        <f t="shared" si="14"/>
        <v>285.98150525555644</v>
      </c>
      <c r="J187" s="139">
        <f t="shared" si="15"/>
        <v>103.30978260869566</v>
      </c>
    </row>
    <row r="188" spans="1:10" s="84" customFormat="1" ht="15" customHeight="1">
      <c r="A188" s="85"/>
      <c r="B188" s="101">
        <v>41</v>
      </c>
      <c r="C188" s="85"/>
      <c r="D188" s="101" t="s">
        <v>1353</v>
      </c>
      <c r="E188" s="64">
        <f>E189</f>
        <v>2388.5</v>
      </c>
      <c r="F188" s="64">
        <f>F189</f>
        <v>0</v>
      </c>
      <c r="G188" s="64">
        <f>G189</f>
        <v>0</v>
      </c>
      <c r="H188" s="64">
        <f>H189</f>
        <v>0</v>
      </c>
      <c r="I188" s="139">
        <f t="shared" si="14"/>
        <v>0</v>
      </c>
      <c r="J188" s="139" t="e">
        <f t="shared" si="15"/>
        <v>#DIV/0!</v>
      </c>
    </row>
    <row r="189" spans="1:10" s="84" customFormat="1" ht="15" customHeight="1">
      <c r="A189" s="85"/>
      <c r="B189" s="85"/>
      <c r="C189" s="85">
        <v>4123</v>
      </c>
      <c r="D189" s="67" t="s">
        <v>1308</v>
      </c>
      <c r="E189" s="67">
        <f>'EU projekti'!E85+'EU projekti'!E207+'EU projekti'!E248+'EU projekti'!E290+'EU projekti'!E332+'EU projekti'!E438+'EU projekti'!E373+'EU projekti'!E116+'EU projekti'!E414</f>
        <v>2388.5</v>
      </c>
      <c r="F189" s="67">
        <f>'EU projekti'!F85+'EU projekti'!F207+'EU projekti'!F248+'EU projekti'!F290+'EU projekti'!F332+'EU projekti'!F438+'EU projekti'!F373+'EU projekti'!F116+'EU projekti'!F414</f>
        <v>0</v>
      </c>
      <c r="G189" s="67">
        <f>'EU projekti'!G85+'EU projekti'!G207+'EU projekti'!G248+'EU projekti'!G290+'EU projekti'!G332+'EU projekti'!G438+'EU projekti'!G373+'EU projekti'!G116+'EU projekti'!G414</f>
        <v>0</v>
      </c>
      <c r="H189" s="67">
        <f>'EU projekti'!H85+'EU projekti'!H207+'EU projekti'!H248+'EU projekti'!H290+'EU projekti'!H332+'EU projekti'!H438+'EU projekti'!H373+'EU projekti'!H116+'EU projekti'!H414</f>
        <v>0</v>
      </c>
      <c r="I189" s="139">
        <f t="shared" si="14"/>
        <v>0</v>
      </c>
      <c r="J189" s="139" t="e">
        <f t="shared" si="15"/>
        <v>#DIV/0!</v>
      </c>
    </row>
    <row r="190" spans="1:10" s="84" customFormat="1" ht="15" customHeight="1">
      <c r="A190" s="85"/>
      <c r="B190" s="101">
        <v>42</v>
      </c>
      <c r="C190" s="85"/>
      <c r="D190" s="101" t="s">
        <v>1344</v>
      </c>
      <c r="E190" s="64">
        <f>SUM(E191:E194)</f>
        <v>22537.5</v>
      </c>
      <c r="F190" s="64">
        <f>SUM(F191:F194)</f>
        <v>33000</v>
      </c>
      <c r="G190" s="64">
        <f>SUM(G191:G194)</f>
        <v>69000</v>
      </c>
      <c r="H190" s="64">
        <f>SUM(H191:H194)</f>
        <v>71283.75</v>
      </c>
      <c r="I190" s="139">
        <f t="shared" si="14"/>
        <v>316.28951747088189</v>
      </c>
      <c r="J190" s="139">
        <f t="shared" si="15"/>
        <v>103.30978260869566</v>
      </c>
    </row>
    <row r="191" spans="1:10" s="84" customFormat="1" ht="15" customHeight="1">
      <c r="A191" s="85"/>
      <c r="B191" s="85"/>
      <c r="C191" s="85">
        <v>4221</v>
      </c>
      <c r="D191" s="67" t="s">
        <v>1287</v>
      </c>
      <c r="E191" s="67">
        <f>'EU projekti'!E87+'EU projekti'!E209+'EU projekti'!E250+'EU projekti'!E292+'EU projekti'!E334+'EU projekti'!E440+'EU projekti'!E375+'EU projekti'!E118+'EU projekti'!E416+'EU projekti'!E555+'EU projekti'!E627+'EU projekti'!E574</f>
        <v>22537.5</v>
      </c>
      <c r="F191" s="67">
        <f>'EU projekti'!F87+'EU projekti'!F209+'EU projekti'!F250+'EU projekti'!F292+'EU projekti'!F334+'EU projekti'!F440+'EU projekti'!F375+'EU projekti'!F118+'EU projekti'!F416+'EU projekti'!F555+'EU projekti'!F627+'EU projekti'!F574</f>
        <v>3000</v>
      </c>
      <c r="G191" s="67">
        <f>'EU projekti'!G87+'EU projekti'!G209+'EU projekti'!G250+'EU projekti'!G292+'EU projekti'!G334+'EU projekti'!G440+'EU projekti'!G375+'EU projekti'!G118+'EU projekti'!G416+'EU projekti'!G555+'EU projekti'!G627+'EU projekti'!G574</f>
        <v>17900</v>
      </c>
      <c r="H191" s="67">
        <f>'EU projekti'!H87+'EU projekti'!H209+'EU projekti'!H250+'EU projekti'!H292+'EU projekti'!H334+'EU projekti'!H440+'EU projekti'!H375+'EU projekti'!H118+'EU projekti'!H416+'EU projekti'!H555+'EU projekti'!H627+'EU projekti'!H574</f>
        <v>13786.25</v>
      </c>
      <c r="I191" s="139">
        <f t="shared" si="14"/>
        <v>61.170271769273434</v>
      </c>
      <c r="J191" s="139">
        <f t="shared" si="15"/>
        <v>77.018156424581008</v>
      </c>
    </row>
    <row r="192" spans="1:10" s="84" customFormat="1" ht="15" customHeight="1">
      <c r="A192" s="85"/>
      <c r="B192" s="85"/>
      <c r="C192" s="85">
        <v>4224</v>
      </c>
      <c r="D192" s="67" t="s">
        <v>1310</v>
      </c>
      <c r="E192" s="67">
        <f>'EU projekti'!E575+'EU projekti'!E628</f>
        <v>0</v>
      </c>
      <c r="F192" s="67">
        <f>'EU projekti'!F575+'EU projekti'!F628</f>
        <v>0</v>
      </c>
      <c r="G192" s="67">
        <f>'EU projekti'!G575+'EU projekti'!G628</f>
        <v>51100</v>
      </c>
      <c r="H192" s="67">
        <f>'EU projekti'!H575+'EU projekti'!H628</f>
        <v>57497.5</v>
      </c>
      <c r="I192" s="139" t="e">
        <f t="shared" si="14"/>
        <v>#DIV/0!</v>
      </c>
      <c r="J192" s="139">
        <f t="shared" si="15"/>
        <v>112.51956947162427</v>
      </c>
    </row>
    <row r="193" spans="1:10" s="84" customFormat="1" ht="15" customHeight="1">
      <c r="A193" s="85"/>
      <c r="B193" s="85"/>
      <c r="C193" s="85">
        <v>4227</v>
      </c>
      <c r="D193" s="67" t="s">
        <v>1475</v>
      </c>
      <c r="E193" s="67">
        <f>'EU projekti'!E88+'EU projekti'!E210+'EU projekti'!E251+'EU projekti'!E293+'EU projekti'!E335+'EU projekti'!E441+'EU projekti'!E376+'EU projekti'!E119+'EU projekti'!E417</f>
        <v>0</v>
      </c>
      <c r="F193" s="67">
        <f>'EU projekti'!F88+'EU projekti'!F210+'EU projekti'!F251+'EU projekti'!F293+'EU projekti'!F335+'EU projekti'!F441+'EU projekti'!F376+'EU projekti'!F119+'EU projekti'!F417</f>
        <v>0</v>
      </c>
      <c r="G193" s="67">
        <f>'EU projekti'!G88+'EU projekti'!G210+'EU projekti'!G251+'EU projekti'!G293+'EU projekti'!G335+'EU projekti'!G441+'EU projekti'!G376+'EU projekti'!G119+'EU projekti'!G417</f>
        <v>0</v>
      </c>
      <c r="H193" s="67">
        <f>'EU projekti'!H88+'EU projekti'!H210+'EU projekti'!H251+'EU projekti'!H293+'EU projekti'!H335+'EU projekti'!H441+'EU projekti'!H376+'EU projekti'!H119+'EU projekti'!H417</f>
        <v>0</v>
      </c>
      <c r="I193" s="139" t="e">
        <f t="shared" si="14"/>
        <v>#DIV/0!</v>
      </c>
      <c r="J193" s="139" t="e">
        <f t="shared" si="15"/>
        <v>#DIV/0!</v>
      </c>
    </row>
    <row r="194" spans="1:10" s="84" customFormat="1" ht="15" customHeight="1">
      <c r="A194" s="85"/>
      <c r="B194" s="85"/>
      <c r="C194" s="85">
        <v>4262</v>
      </c>
      <c r="D194" s="67" t="s">
        <v>1409</v>
      </c>
      <c r="E194" s="67">
        <f>'EU projekti'!E294</f>
        <v>0</v>
      </c>
      <c r="F194" s="67">
        <f>'EU projekti'!F294</f>
        <v>30000</v>
      </c>
      <c r="G194" s="67">
        <f>'EU projekti'!G294</f>
        <v>0</v>
      </c>
      <c r="H194" s="67">
        <f>'EU projekti'!H294</f>
        <v>0</v>
      </c>
      <c r="I194" s="139" t="e">
        <f t="shared" si="14"/>
        <v>#DIV/0!</v>
      </c>
      <c r="J194" s="139" t="e">
        <f t="shared" si="15"/>
        <v>#DIV/0!</v>
      </c>
    </row>
    <row r="195" spans="1:10" s="84" customFormat="1" ht="15" customHeight="1">
      <c r="A195" s="258" t="s">
        <v>1466</v>
      </c>
      <c r="B195" s="270"/>
      <c r="C195" s="270"/>
      <c r="D195" s="271"/>
      <c r="E195" s="135">
        <f>E196+E218</f>
        <v>106086.5</v>
      </c>
      <c r="F195" s="135">
        <f>F196+F218</f>
        <v>7407</v>
      </c>
      <c r="G195" s="135">
        <f>G196+G218</f>
        <v>16262</v>
      </c>
      <c r="H195" s="135">
        <f>H196+H218</f>
        <v>5148.18</v>
      </c>
      <c r="I195" s="136">
        <f t="shared" si="14"/>
        <v>4.8528135059597597</v>
      </c>
      <c r="J195" s="136">
        <f t="shared" si="15"/>
        <v>31.657729676546552</v>
      </c>
    </row>
    <row r="196" spans="1:10" s="84" customFormat="1" ht="15" customHeight="1">
      <c r="A196" s="101">
        <v>3</v>
      </c>
      <c r="B196" s="85"/>
      <c r="C196" s="41"/>
      <c r="D196" s="41" t="s">
        <v>1356</v>
      </c>
      <c r="E196" s="64">
        <f>E197+E201+E216</f>
        <v>106086.5</v>
      </c>
      <c r="F196" s="64">
        <f>F197+F201+F216</f>
        <v>7407</v>
      </c>
      <c r="G196" s="64">
        <f>G197+G201+G216</f>
        <v>16262</v>
      </c>
      <c r="H196" s="64">
        <f>H197+H201+H216</f>
        <v>5148.18</v>
      </c>
      <c r="I196" s="138">
        <f t="shared" si="14"/>
        <v>4.8528135059597597</v>
      </c>
      <c r="J196" s="138">
        <f t="shared" si="15"/>
        <v>31.657729676546552</v>
      </c>
    </row>
    <row r="197" spans="1:10" s="84" customFormat="1" ht="15" customHeight="1">
      <c r="A197" s="85"/>
      <c r="B197" s="101">
        <v>31</v>
      </c>
      <c r="C197" s="41"/>
      <c r="D197" s="41" t="s">
        <v>1318</v>
      </c>
      <c r="E197" s="64">
        <f>SUM(E198:E200)</f>
        <v>92385.7</v>
      </c>
      <c r="F197" s="64">
        <f>SUM(F198:F200)</f>
        <v>6407</v>
      </c>
      <c r="G197" s="64">
        <f>SUM(G198:G200)</f>
        <v>15262</v>
      </c>
      <c r="H197" s="64">
        <f>SUM(H198:H200)</f>
        <v>4841.6000000000004</v>
      </c>
      <c r="I197" s="138">
        <f t="shared" si="14"/>
        <v>5.2406378909290074</v>
      </c>
      <c r="J197" s="138">
        <f t="shared" si="15"/>
        <v>31.723234176385795</v>
      </c>
    </row>
    <row r="198" spans="1:10" s="84" customFormat="1" ht="15.6" customHeight="1">
      <c r="A198" s="85"/>
      <c r="B198" s="85"/>
      <c r="C198" s="85">
        <v>3111</v>
      </c>
      <c r="D198" s="67" t="s">
        <v>1395</v>
      </c>
      <c r="E198" s="67">
        <f>'EU projekti'!E661+'EU projekti'!E689+'EU projekti'!E717+'EU projekti'!E777+'EU projekti'!E745</f>
        <v>79043.44</v>
      </c>
      <c r="F198" s="67">
        <f>'EU projekti'!F661+'EU projekti'!F689+'EU projekti'!F717+'EU projekti'!F777+'EU projekti'!F745</f>
        <v>5500</v>
      </c>
      <c r="G198" s="67">
        <f>'EU projekti'!G661+'EU projekti'!G689+'EU projekti'!G717+'EU projekti'!G777+'EU projekti'!G745</f>
        <v>13100</v>
      </c>
      <c r="H198" s="67">
        <f>'EU projekti'!H661+'EU projekti'!H689+'EU projekti'!H717+'EU projekti'!H777+'EU projekti'!H745</f>
        <v>4155.8500000000004</v>
      </c>
      <c r="I198" s="139">
        <f t="shared" si="14"/>
        <v>5.2576785625726821</v>
      </c>
      <c r="J198" s="139">
        <f t="shared" si="15"/>
        <v>31.724045801526717</v>
      </c>
    </row>
    <row r="199" spans="1:10" s="84" customFormat="1" ht="15" customHeight="1">
      <c r="A199" s="85"/>
      <c r="B199" s="85"/>
      <c r="C199" s="85">
        <v>3121</v>
      </c>
      <c r="D199" s="67" t="s">
        <v>1293</v>
      </c>
      <c r="E199" s="67">
        <f>'EU projekti'!E662+'EU projekti'!E690+'EU projekti'!E718+'EU projekti'!E746+'EU projekti'!E746</f>
        <v>300</v>
      </c>
      <c r="F199" s="67">
        <f>'EU projekti'!F662+'EU projekti'!F690+'EU projekti'!F718+'EU projekti'!F746+'EU projekti'!F746</f>
        <v>0</v>
      </c>
      <c r="G199" s="67">
        <f>'EU projekti'!G662+'EU projekti'!G690+'EU projekti'!G718+'EU projekti'!G746+'EU projekti'!G746</f>
        <v>0</v>
      </c>
      <c r="H199" s="67">
        <f>'EU projekti'!H662+'EU projekti'!H690+'EU projekti'!H718+'EU projekti'!H746+'EU projekti'!H746</f>
        <v>0</v>
      </c>
      <c r="I199" s="139">
        <f t="shared" si="14"/>
        <v>0</v>
      </c>
      <c r="J199" s="139" t="e">
        <f t="shared" si="15"/>
        <v>#DIV/0!</v>
      </c>
    </row>
    <row r="200" spans="1:10" s="84" customFormat="1" ht="15" customHeight="1">
      <c r="A200" s="85"/>
      <c r="B200" s="85"/>
      <c r="C200" s="85">
        <v>3132</v>
      </c>
      <c r="D200" s="67" t="s">
        <v>1354</v>
      </c>
      <c r="E200" s="67">
        <f>'EU projekti'!E663+'EU projekti'!E691+'EU projekti'!E719+'EU projekti'!E778+'EU projekti'!E747</f>
        <v>13042.26</v>
      </c>
      <c r="F200" s="67">
        <f>'EU projekti'!F663+'EU projekti'!F691+'EU projekti'!F719+'EU projekti'!F778+'EU projekti'!F747</f>
        <v>907</v>
      </c>
      <c r="G200" s="67">
        <f>'EU projekti'!G663+'EU projekti'!G691+'EU projekti'!G719+'EU projekti'!G778+'EU projekti'!G747</f>
        <v>2162</v>
      </c>
      <c r="H200" s="67">
        <f>'EU projekti'!H663+'EU projekti'!H691+'EU projekti'!H719+'EU projekti'!H778+'EU projekti'!H747</f>
        <v>685.75</v>
      </c>
      <c r="I200" s="139">
        <f t="shared" si="14"/>
        <v>5.257907755251007</v>
      </c>
      <c r="J200" s="139">
        <f t="shared" si="15"/>
        <v>31.71831637372803</v>
      </c>
    </row>
    <row r="201" spans="1:10" s="84" customFormat="1" ht="15" customHeight="1">
      <c r="A201" s="85"/>
      <c r="B201" s="101">
        <v>32</v>
      </c>
      <c r="C201" s="85"/>
      <c r="D201" s="101" t="s">
        <v>1321</v>
      </c>
      <c r="E201" s="64">
        <f>SUM(E202:E215)</f>
        <v>13700.8</v>
      </c>
      <c r="F201" s="64">
        <f>SUM(F202:F215)</f>
        <v>1000</v>
      </c>
      <c r="G201" s="64">
        <f>SUM(G202:G215)</f>
        <v>1000</v>
      </c>
      <c r="H201" s="64">
        <f>SUM(H202:H215)</f>
        <v>306.58</v>
      </c>
      <c r="I201" s="139">
        <f t="shared" si="14"/>
        <v>2.2376795515590331</v>
      </c>
      <c r="J201" s="139">
        <f t="shared" si="15"/>
        <v>30.657999999999998</v>
      </c>
    </row>
    <row r="202" spans="1:10" s="84" customFormat="1" ht="15" customHeight="1">
      <c r="A202" s="85"/>
      <c r="B202" s="85"/>
      <c r="C202" s="85">
        <v>3211</v>
      </c>
      <c r="D202" s="67" t="s">
        <v>1264</v>
      </c>
      <c r="E202" s="67">
        <f>'EU projekti'!E665+'EU projekti'!E693+'EU projekti'!E721+'EU projekti'!E749</f>
        <v>9195.73</v>
      </c>
      <c r="F202" s="67">
        <f>'EU projekti'!F665+'EU projekti'!F693+'EU projekti'!F721+'EU projekti'!F749</f>
        <v>1000</v>
      </c>
      <c r="G202" s="67">
        <f>'EU projekti'!G665+'EU projekti'!G693+'EU projekti'!G721+'EU projekti'!G749</f>
        <v>1000</v>
      </c>
      <c r="H202" s="67">
        <f>'EU projekti'!H665+'EU projekti'!H693+'EU projekti'!H721+'EU projekti'!H749</f>
        <v>0</v>
      </c>
      <c r="I202" s="139">
        <f t="shared" si="14"/>
        <v>0</v>
      </c>
      <c r="J202" s="139">
        <f t="shared" si="15"/>
        <v>0</v>
      </c>
    </row>
    <row r="203" spans="1:10" s="84" customFormat="1" ht="15" customHeight="1">
      <c r="A203" s="85"/>
      <c r="B203" s="85"/>
      <c r="C203" s="85">
        <v>3212</v>
      </c>
      <c r="D203" s="67" t="s">
        <v>1265</v>
      </c>
      <c r="E203" s="67">
        <f>'EU projekti'!E666+'EU projekti'!E694+'EU projekti'!E722+'EU projekti'!E750</f>
        <v>0</v>
      </c>
      <c r="F203" s="67">
        <f>'EU projekti'!F666+'EU projekti'!F694+'EU projekti'!F722+'EU projekti'!F750</f>
        <v>0</v>
      </c>
      <c r="G203" s="67">
        <f>'EU projekti'!G666+'EU projekti'!G694+'EU projekti'!G722+'EU projekti'!G750</f>
        <v>0</v>
      </c>
      <c r="H203" s="67">
        <f>'EU projekti'!H666+'EU projekti'!H694+'EU projekti'!H722+'EU projekti'!H750</f>
        <v>0</v>
      </c>
      <c r="I203" s="139" t="e">
        <f t="shared" si="14"/>
        <v>#DIV/0!</v>
      </c>
      <c r="J203" s="139" t="e">
        <f t="shared" ref="J203:J266" si="16">H203/G203*100</f>
        <v>#DIV/0!</v>
      </c>
    </row>
    <row r="204" spans="1:10" s="84" customFormat="1" ht="15" customHeight="1">
      <c r="A204" s="85"/>
      <c r="B204" s="85"/>
      <c r="C204" s="85">
        <v>3213</v>
      </c>
      <c r="D204" s="67" t="s">
        <v>1266</v>
      </c>
      <c r="E204" s="67">
        <f>'EU projekti'!E667+'EU projekti'!E695+'EU projekti'!E723+'EU projekti'!E751</f>
        <v>320</v>
      </c>
      <c r="F204" s="67">
        <f>'EU projekti'!F667+'EU projekti'!F695+'EU projekti'!F723+'EU projekti'!F751</f>
        <v>0</v>
      </c>
      <c r="G204" s="67">
        <f>'EU projekti'!G667+'EU projekti'!G695+'EU projekti'!G723+'EU projekti'!G751</f>
        <v>0</v>
      </c>
      <c r="H204" s="67">
        <f>'EU projekti'!H667+'EU projekti'!H695+'EU projekti'!H723+'EU projekti'!H751</f>
        <v>0</v>
      </c>
      <c r="I204" s="139">
        <f t="shared" si="14"/>
        <v>0</v>
      </c>
      <c r="J204" s="139" t="e">
        <f t="shared" si="16"/>
        <v>#DIV/0!</v>
      </c>
    </row>
    <row r="205" spans="1:10" s="84" customFormat="1" ht="15" customHeight="1">
      <c r="A205" s="85"/>
      <c r="B205" s="85"/>
      <c r="C205" s="85">
        <v>3221</v>
      </c>
      <c r="D205" s="67" t="s">
        <v>1267</v>
      </c>
      <c r="E205" s="67">
        <f>'EU projekti'!E668+'EU projekti'!E696+'EU projekti'!E724+'EU projekti'!E752</f>
        <v>0</v>
      </c>
      <c r="F205" s="67">
        <f>'EU projekti'!F668+'EU projekti'!F696+'EU projekti'!F724+'EU projekti'!F752</f>
        <v>0</v>
      </c>
      <c r="G205" s="67">
        <f>'EU projekti'!G668+'EU projekti'!G696+'EU projekti'!G724+'EU projekti'!G752</f>
        <v>0</v>
      </c>
      <c r="H205" s="67">
        <f>'EU projekti'!H668+'EU projekti'!H696+'EU projekti'!H724+'EU projekti'!H752</f>
        <v>0</v>
      </c>
      <c r="I205" s="139" t="e">
        <f t="shared" ref="I205:I268" si="17">H205/E205*100</f>
        <v>#DIV/0!</v>
      </c>
      <c r="J205" s="139" t="e">
        <f t="shared" si="16"/>
        <v>#DIV/0!</v>
      </c>
    </row>
    <row r="206" spans="1:10" s="84" customFormat="1" ht="15" customHeight="1">
      <c r="A206" s="85"/>
      <c r="B206" s="85"/>
      <c r="C206" s="85">
        <v>3224</v>
      </c>
      <c r="D206" s="67" t="s">
        <v>1411</v>
      </c>
      <c r="E206" s="67"/>
      <c r="F206" s="67"/>
      <c r="G206" s="67"/>
      <c r="H206" s="67"/>
      <c r="I206" s="139" t="e">
        <f t="shared" si="17"/>
        <v>#DIV/0!</v>
      </c>
      <c r="J206" s="139" t="e">
        <f t="shared" si="16"/>
        <v>#DIV/0!</v>
      </c>
    </row>
    <row r="207" spans="1:10" s="84" customFormat="1" ht="15" customHeight="1">
      <c r="A207" s="85"/>
      <c r="B207" s="85"/>
      <c r="C207" s="85">
        <v>3231</v>
      </c>
      <c r="D207" s="67" t="s">
        <v>1272</v>
      </c>
      <c r="E207" s="67">
        <f>'EU projekti'!E669+'EU projekti'!E697+'EU projekti'!E725+'EU projekti'!E753</f>
        <v>0</v>
      </c>
      <c r="F207" s="67">
        <f>'EU projekti'!F669+'EU projekti'!F697+'EU projekti'!F725+'EU projekti'!F753</f>
        <v>0</v>
      </c>
      <c r="G207" s="67">
        <f>'EU projekti'!G669+'EU projekti'!G697+'EU projekti'!G725+'EU projekti'!G753</f>
        <v>0</v>
      </c>
      <c r="H207" s="67">
        <f>'EU projekti'!H669+'EU projekti'!H697+'EU projekti'!H725+'EU projekti'!H753</f>
        <v>0</v>
      </c>
      <c r="I207" s="139" t="e">
        <f t="shared" si="17"/>
        <v>#DIV/0!</v>
      </c>
      <c r="J207" s="139" t="e">
        <f t="shared" si="16"/>
        <v>#DIV/0!</v>
      </c>
    </row>
    <row r="208" spans="1:10" s="84" customFormat="1" ht="15" customHeight="1">
      <c r="A208" s="85"/>
      <c r="B208" s="85"/>
      <c r="C208" s="85">
        <v>3233</v>
      </c>
      <c r="D208" s="67" t="s">
        <v>1274</v>
      </c>
      <c r="E208" s="67">
        <f>'EU projekti'!E670+'EU projekti'!E698+'EU projekti'!E726+'EU projekti'!E754+'EU projekti'!E764</f>
        <v>0</v>
      </c>
      <c r="F208" s="67">
        <f>'EU projekti'!F670+'EU projekti'!F698+'EU projekti'!F726+'EU projekti'!F754+'EU projekti'!F764</f>
        <v>0</v>
      </c>
      <c r="G208" s="67">
        <f>'EU projekti'!G670+'EU projekti'!G698+'EU projekti'!G726+'EU projekti'!G754+'EU projekti'!G764</f>
        <v>0</v>
      </c>
      <c r="H208" s="67">
        <f>'EU projekti'!H670+'EU projekti'!H698+'EU projekti'!H726+'EU projekti'!H754+'EU projekti'!H764</f>
        <v>0</v>
      </c>
      <c r="I208" s="139" t="e">
        <f t="shared" si="17"/>
        <v>#DIV/0!</v>
      </c>
      <c r="J208" s="139" t="e">
        <f t="shared" si="16"/>
        <v>#DIV/0!</v>
      </c>
    </row>
    <row r="209" spans="1:10" s="84" customFormat="1" ht="15" customHeight="1">
      <c r="A209" s="85"/>
      <c r="B209" s="85"/>
      <c r="C209" s="85">
        <v>3235</v>
      </c>
      <c r="D209" s="67" t="s">
        <v>1276</v>
      </c>
      <c r="E209" s="67">
        <f>'EU projekti'!E671+'EU projekti'!E699+'EU projekti'!E727+'EU projekti'!E755</f>
        <v>0</v>
      </c>
      <c r="F209" s="67">
        <f>'EU projekti'!F671+'EU projekti'!F699+'EU projekti'!F727+'EU projekti'!F755</f>
        <v>0</v>
      </c>
      <c r="G209" s="67">
        <f>'EU projekti'!G671+'EU projekti'!G699+'EU projekti'!G727+'EU projekti'!G755</f>
        <v>0</v>
      </c>
      <c r="H209" s="67">
        <f>'EU projekti'!H671+'EU projekti'!H699+'EU projekti'!H727+'EU projekti'!H755</f>
        <v>0</v>
      </c>
      <c r="I209" s="139" t="e">
        <f t="shared" si="17"/>
        <v>#DIV/0!</v>
      </c>
      <c r="J209" s="139" t="e">
        <f t="shared" si="16"/>
        <v>#DIV/0!</v>
      </c>
    </row>
    <row r="210" spans="1:10" s="84" customFormat="1" ht="15" customHeight="1">
      <c r="A210" s="85"/>
      <c r="B210" s="85"/>
      <c r="C210" s="85">
        <v>3237</v>
      </c>
      <c r="D210" s="67" t="s">
        <v>1278</v>
      </c>
      <c r="E210" s="67">
        <f>'EU projekti'!E672+'EU projekti'!E700+'EU projekti'!E728+'EU projekti'!E756+'EU projekti'!E765</f>
        <v>2226.6999999999998</v>
      </c>
      <c r="F210" s="67">
        <f>'EU projekti'!F672+'EU projekti'!F700+'EU projekti'!F728+'EU projekti'!F756+'EU projekti'!F765</f>
        <v>0</v>
      </c>
      <c r="G210" s="67">
        <f>'EU projekti'!G672+'EU projekti'!G700+'EU projekti'!G728+'EU projekti'!G756+'EU projekti'!G765</f>
        <v>0</v>
      </c>
      <c r="H210" s="67">
        <f>'EU projekti'!H672+'EU projekti'!H700+'EU projekti'!H728+'EU projekti'!H756+'EU projekti'!H765</f>
        <v>0</v>
      </c>
      <c r="I210" s="139">
        <f t="shared" si="17"/>
        <v>0</v>
      </c>
      <c r="J210" s="139" t="e">
        <f t="shared" si="16"/>
        <v>#DIV/0!</v>
      </c>
    </row>
    <row r="211" spans="1:10" s="84" customFormat="1" ht="15" customHeight="1">
      <c r="A211" s="85"/>
      <c r="B211" s="85"/>
      <c r="C211" s="85">
        <v>3238</v>
      </c>
      <c r="D211" s="67" t="s">
        <v>1279</v>
      </c>
      <c r="E211" s="67">
        <f>'EU projekti'!E673+'EU projekti'!E701+'EU projekti'!E729+'EU projekti'!E766+'EU projekti'!E757</f>
        <v>1330</v>
      </c>
      <c r="F211" s="67">
        <f>'EU projekti'!F673+'EU projekti'!F701+'EU projekti'!F729+'EU projekti'!F766+'EU projekti'!F757</f>
        <v>0</v>
      </c>
      <c r="G211" s="67">
        <f>'EU projekti'!G673+'EU projekti'!G701+'EU projekti'!G729+'EU projekti'!G766+'EU projekti'!G757</f>
        <v>0</v>
      </c>
      <c r="H211" s="67">
        <f>'EU projekti'!H673+'EU projekti'!H701+'EU projekti'!H729+'EU projekti'!H766+'EU projekti'!H757</f>
        <v>0</v>
      </c>
      <c r="I211" s="139">
        <f t="shared" si="17"/>
        <v>0</v>
      </c>
      <c r="J211" s="139" t="e">
        <f t="shared" si="16"/>
        <v>#DIV/0!</v>
      </c>
    </row>
    <row r="212" spans="1:10" s="84" customFormat="1" ht="15" customHeight="1">
      <c r="A212" s="85"/>
      <c r="B212" s="85"/>
      <c r="C212" s="85">
        <v>3239</v>
      </c>
      <c r="D212" s="67" t="s">
        <v>1280</v>
      </c>
      <c r="E212" s="67">
        <f>'EU projekti'!E674+'EU projekti'!E702+'EU projekti'!E730+'EU projekti'!E758</f>
        <v>0</v>
      </c>
      <c r="F212" s="67">
        <f>'EU projekti'!F674+'EU projekti'!F702+'EU projekti'!F730+'EU projekti'!F758</f>
        <v>0</v>
      </c>
      <c r="G212" s="67">
        <f>'EU projekti'!G674+'EU projekti'!G702+'EU projekti'!G730+'EU projekti'!G758</f>
        <v>0</v>
      </c>
      <c r="H212" s="67">
        <f>'EU projekti'!H674+'EU projekti'!H702+'EU projekti'!H730+'EU projekti'!H758</f>
        <v>0</v>
      </c>
      <c r="I212" s="139" t="e">
        <f t="shared" si="17"/>
        <v>#DIV/0!</v>
      </c>
      <c r="J212" s="139" t="e">
        <f t="shared" si="16"/>
        <v>#DIV/0!</v>
      </c>
    </row>
    <row r="213" spans="1:10" s="84" customFormat="1" ht="15" customHeight="1">
      <c r="A213" s="85"/>
      <c r="B213" s="85"/>
      <c r="C213" s="85">
        <v>3293</v>
      </c>
      <c r="D213" s="67" t="s">
        <v>1297</v>
      </c>
      <c r="E213" s="67">
        <f>'EU projekti'!E675+'EU projekti'!E703+'EU projekti'!E731+'EU projekti'!E759</f>
        <v>457.46</v>
      </c>
      <c r="F213" s="67">
        <f>'EU projekti'!F675+'EU projekti'!F703+'EU projekti'!F731+'EU projekti'!F759</f>
        <v>0</v>
      </c>
      <c r="G213" s="67">
        <f>'EU projekti'!G675+'EU projekti'!G703+'EU projekti'!G731+'EU projekti'!G759</f>
        <v>0</v>
      </c>
      <c r="H213" s="67">
        <f>'EU projekti'!H675+'EU projekti'!H703+'EU projekti'!H731+'EU projekti'!H759</f>
        <v>0</v>
      </c>
      <c r="I213" s="139">
        <f t="shared" si="17"/>
        <v>0</v>
      </c>
      <c r="J213" s="139" t="e">
        <f t="shared" si="16"/>
        <v>#DIV/0!</v>
      </c>
    </row>
    <row r="214" spans="1:10" s="84" customFormat="1" ht="15" customHeight="1">
      <c r="A214" s="85"/>
      <c r="B214" s="85"/>
      <c r="C214" s="85">
        <v>3295</v>
      </c>
      <c r="D214" s="67" t="s">
        <v>1284</v>
      </c>
      <c r="E214" s="67">
        <f>'EU projekti'!E676+'EU projekti'!E704+'EU projekti'!E732+'EU projekti'!E760</f>
        <v>0</v>
      </c>
      <c r="F214" s="67">
        <f>'EU projekti'!F676+'EU projekti'!F704+'EU projekti'!F732+'EU projekti'!F760</f>
        <v>0</v>
      </c>
      <c r="G214" s="67">
        <f>'EU projekti'!G676+'EU projekti'!G704+'EU projekti'!G732+'EU projekti'!G760</f>
        <v>0</v>
      </c>
      <c r="H214" s="67">
        <f>'EU projekti'!H676+'EU projekti'!H704+'EU projekti'!H732+'EU projekti'!H760</f>
        <v>0</v>
      </c>
      <c r="I214" s="139" t="e">
        <f t="shared" si="17"/>
        <v>#DIV/0!</v>
      </c>
      <c r="J214" s="139" t="e">
        <f t="shared" si="16"/>
        <v>#DIV/0!</v>
      </c>
    </row>
    <row r="215" spans="1:10" s="84" customFormat="1" ht="15" customHeight="1">
      <c r="A215" s="85"/>
      <c r="B215" s="85"/>
      <c r="C215" s="85">
        <v>3299</v>
      </c>
      <c r="D215" s="67" t="s">
        <v>1285</v>
      </c>
      <c r="E215" s="67">
        <f>'EU projekti'!E773</f>
        <v>170.91</v>
      </c>
      <c r="F215" s="67">
        <f>'EU projekti'!F773</f>
        <v>0</v>
      </c>
      <c r="G215" s="67">
        <f>'EU projekti'!G773</f>
        <v>0</v>
      </c>
      <c r="H215" s="67">
        <f>'EU projekti'!H773</f>
        <v>306.58</v>
      </c>
      <c r="I215" s="139">
        <f t="shared" si="17"/>
        <v>179.38096073957053</v>
      </c>
      <c r="J215" s="139" t="e">
        <f t="shared" si="16"/>
        <v>#DIV/0!</v>
      </c>
    </row>
    <row r="216" spans="1:10" s="84" customFormat="1" ht="15" customHeight="1">
      <c r="A216" s="85"/>
      <c r="B216" s="101">
        <v>34</v>
      </c>
      <c r="C216" s="85"/>
      <c r="D216" s="101" t="s">
        <v>1341</v>
      </c>
      <c r="E216" s="67">
        <f>E217</f>
        <v>0</v>
      </c>
      <c r="F216" s="64">
        <f>F217</f>
        <v>0</v>
      </c>
      <c r="G216" s="64">
        <f>G217</f>
        <v>0</v>
      </c>
      <c r="H216" s="64">
        <f>H217</f>
        <v>0</v>
      </c>
      <c r="I216" s="139" t="e">
        <f t="shared" si="17"/>
        <v>#DIV/0!</v>
      </c>
      <c r="J216" s="139" t="e">
        <f t="shared" si="16"/>
        <v>#DIV/0!</v>
      </c>
    </row>
    <row r="217" spans="1:10" s="84" customFormat="1" ht="19.5" customHeight="1">
      <c r="A217" s="85"/>
      <c r="B217" s="85"/>
      <c r="C217" s="85">
        <v>3432</v>
      </c>
      <c r="D217" s="141" t="s">
        <v>1298</v>
      </c>
      <c r="E217" s="67">
        <f>'EU projekti'!E678+'EU projekti'!E706+'EU projekti'!E734</f>
        <v>0</v>
      </c>
      <c r="F217" s="67">
        <f>'EU projekti'!F678+'EU projekti'!F706+'EU projekti'!F734</f>
        <v>0</v>
      </c>
      <c r="G217" s="67">
        <f>'EU projekti'!G678+'EU projekti'!G706+'EU projekti'!G734</f>
        <v>0</v>
      </c>
      <c r="H217" s="67">
        <f>'EU projekti'!H678+'EU projekti'!H706+'EU projekti'!H734</f>
        <v>0</v>
      </c>
      <c r="I217" s="139" t="e">
        <f t="shared" si="17"/>
        <v>#DIV/0!</v>
      </c>
      <c r="J217" s="139" t="e">
        <f t="shared" si="16"/>
        <v>#DIV/0!</v>
      </c>
    </row>
    <row r="218" spans="1:10" s="84" customFormat="1" ht="19.5" customHeight="1">
      <c r="A218" s="101">
        <v>4</v>
      </c>
      <c r="B218" s="85"/>
      <c r="C218" s="85"/>
      <c r="D218" s="101" t="s">
        <v>1343</v>
      </c>
      <c r="E218" s="64">
        <f>E219+E221</f>
        <v>0</v>
      </c>
      <c r="F218" s="64">
        <f>F219+F221</f>
        <v>0</v>
      </c>
      <c r="G218" s="64">
        <f>G219+G221</f>
        <v>0</v>
      </c>
      <c r="H218" s="64">
        <f>H219+H221</f>
        <v>0</v>
      </c>
      <c r="I218" s="139" t="e">
        <f t="shared" si="17"/>
        <v>#DIV/0!</v>
      </c>
      <c r="J218" s="139" t="e">
        <f t="shared" si="16"/>
        <v>#DIV/0!</v>
      </c>
    </row>
    <row r="219" spans="1:10" s="84" customFormat="1" ht="19.5" customHeight="1">
      <c r="A219" s="85"/>
      <c r="B219" s="101">
        <v>41</v>
      </c>
      <c r="C219" s="85"/>
      <c r="D219" s="101" t="s">
        <v>1353</v>
      </c>
      <c r="E219" s="64">
        <f>E220</f>
        <v>0</v>
      </c>
      <c r="F219" s="64">
        <f>F220</f>
        <v>0</v>
      </c>
      <c r="G219" s="64">
        <f>G220</f>
        <v>0</v>
      </c>
      <c r="H219" s="64">
        <f>H220</f>
        <v>0</v>
      </c>
      <c r="I219" s="139" t="e">
        <f t="shared" si="17"/>
        <v>#DIV/0!</v>
      </c>
      <c r="J219" s="139" t="e">
        <f t="shared" si="16"/>
        <v>#DIV/0!</v>
      </c>
    </row>
    <row r="220" spans="1:10" s="84" customFormat="1" ht="17.25" customHeight="1">
      <c r="A220" s="85"/>
      <c r="B220" s="85"/>
      <c r="C220" s="85">
        <v>4123</v>
      </c>
      <c r="D220" s="141" t="s">
        <v>1308</v>
      </c>
      <c r="E220" s="67">
        <f>'EU projekti'!E681+'EU projekti'!E709+'EU projekti'!E737</f>
        <v>0</v>
      </c>
      <c r="F220" s="67">
        <f>'EU projekti'!F681+'EU projekti'!F709+'EU projekti'!F737</f>
        <v>0</v>
      </c>
      <c r="G220" s="67">
        <f>'EU projekti'!G681+'EU projekti'!G709+'EU projekti'!G737</f>
        <v>0</v>
      </c>
      <c r="H220" s="67">
        <f>'EU projekti'!H681+'EU projekti'!H709+'EU projekti'!H737</f>
        <v>0</v>
      </c>
      <c r="I220" s="139" t="e">
        <f t="shared" si="17"/>
        <v>#DIV/0!</v>
      </c>
      <c r="J220" s="139" t="e">
        <f t="shared" si="16"/>
        <v>#DIV/0!</v>
      </c>
    </row>
    <row r="221" spans="1:10" s="84" customFormat="1" ht="17.25" customHeight="1">
      <c r="A221" s="85"/>
      <c r="B221" s="101">
        <v>42</v>
      </c>
      <c r="C221" s="85"/>
      <c r="D221" s="101" t="s">
        <v>1344</v>
      </c>
      <c r="E221" s="64">
        <f>SUM(E222:E224)</f>
        <v>0</v>
      </c>
      <c r="F221" s="64">
        <f>SUM(F222:F224)</f>
        <v>0</v>
      </c>
      <c r="G221" s="64">
        <f>SUM(G222:G224)</f>
        <v>0</v>
      </c>
      <c r="H221" s="64">
        <f>SUM(H222:H224)</f>
        <v>0</v>
      </c>
      <c r="I221" s="139" t="e">
        <f t="shared" si="17"/>
        <v>#DIV/0!</v>
      </c>
      <c r="J221" s="139" t="e">
        <f t="shared" si="16"/>
        <v>#DIV/0!</v>
      </c>
    </row>
    <row r="222" spans="1:10" s="84" customFormat="1" ht="15" customHeight="1">
      <c r="A222" s="85"/>
      <c r="B222" s="85"/>
      <c r="C222" s="85">
        <v>4221</v>
      </c>
      <c r="D222" s="67" t="s">
        <v>1287</v>
      </c>
      <c r="E222" s="67">
        <f>'EU projekti'!E683+'EU projekti'!E711+'EU projekti'!E739</f>
        <v>0</v>
      </c>
      <c r="F222" s="67">
        <f>'EU projekti'!F683+'EU projekti'!F711+'EU projekti'!F739</f>
        <v>0</v>
      </c>
      <c r="G222" s="67">
        <f>'EU projekti'!G683+'EU projekti'!G711+'EU projekti'!G739</f>
        <v>0</v>
      </c>
      <c r="H222" s="67">
        <f>'EU projekti'!H683+'EU projekti'!H711+'EU projekti'!H739</f>
        <v>0</v>
      </c>
      <c r="I222" s="139" t="e">
        <f t="shared" si="17"/>
        <v>#DIV/0!</v>
      </c>
      <c r="J222" s="139" t="e">
        <f t="shared" si="16"/>
        <v>#DIV/0!</v>
      </c>
    </row>
    <row r="223" spans="1:10" s="84" customFormat="1" ht="15" customHeight="1">
      <c r="A223" s="85"/>
      <c r="B223" s="85"/>
      <c r="C223" s="85">
        <v>4227</v>
      </c>
      <c r="D223" s="67" t="s">
        <v>1582</v>
      </c>
      <c r="E223" s="67">
        <f>'EU projekti'!E684+'EU projekti'!E712+'EU projekti'!E740+'EU projekti'!E769</f>
        <v>0</v>
      </c>
      <c r="F223" s="67">
        <f>'EU projekti'!F684+'EU projekti'!F712+'EU projekti'!F740+'EU projekti'!F769</f>
        <v>0</v>
      </c>
      <c r="G223" s="67">
        <f>'EU projekti'!G684+'EU projekti'!G712+'EU projekti'!G740+'EU projekti'!G769</f>
        <v>0</v>
      </c>
      <c r="H223" s="67">
        <f>'EU projekti'!H684+'EU projekti'!H712+'EU projekti'!H740+'EU projekti'!H769</f>
        <v>0</v>
      </c>
      <c r="I223" s="139" t="e">
        <f t="shared" si="17"/>
        <v>#DIV/0!</v>
      </c>
      <c r="J223" s="139" t="e">
        <f t="shared" si="16"/>
        <v>#DIV/0!</v>
      </c>
    </row>
    <row r="224" spans="1:10" s="84" customFormat="1" ht="15" customHeight="1">
      <c r="A224" s="85"/>
      <c r="B224" s="85"/>
      <c r="C224" s="85">
        <v>4262</v>
      </c>
      <c r="D224" s="67" t="s">
        <v>1493</v>
      </c>
      <c r="E224" s="67">
        <f>'EU projekti'!E685+'EU projekti'!E713+'EU projekti'!E741</f>
        <v>0</v>
      </c>
      <c r="F224" s="67">
        <f>'EU projekti'!F685+'EU projekti'!F713+'EU projekti'!F741</f>
        <v>0</v>
      </c>
      <c r="G224" s="67">
        <f>'EU projekti'!G685+'EU projekti'!G713+'EU projekti'!G741</f>
        <v>0</v>
      </c>
      <c r="H224" s="67">
        <f>'EU projekti'!H685+'EU projekti'!H713+'EU projekti'!H741</f>
        <v>0</v>
      </c>
      <c r="I224" s="139" t="e">
        <f t="shared" si="17"/>
        <v>#DIV/0!</v>
      </c>
      <c r="J224" s="139" t="e">
        <f t="shared" si="16"/>
        <v>#DIV/0!</v>
      </c>
    </row>
    <row r="225" spans="1:10" s="84" customFormat="1" ht="15" customHeight="1">
      <c r="A225" s="258" t="s">
        <v>522</v>
      </c>
      <c r="B225" s="270"/>
      <c r="C225" s="270"/>
      <c r="D225" s="271"/>
      <c r="E225" s="135">
        <f>E226+E249</f>
        <v>12588.1</v>
      </c>
      <c r="F225" s="135">
        <f>F226+F249</f>
        <v>57214</v>
      </c>
      <c r="G225" s="135">
        <f>G226+G249</f>
        <v>43700</v>
      </c>
      <c r="H225" s="135">
        <f>H226+H249</f>
        <v>24116.31</v>
      </c>
      <c r="I225" s="136">
        <f t="shared" si="17"/>
        <v>191.5802225911774</v>
      </c>
      <c r="J225" s="136">
        <f t="shared" si="16"/>
        <v>55.186064073226547</v>
      </c>
    </row>
    <row r="226" spans="1:10" s="84" customFormat="1" ht="15" customHeight="1">
      <c r="A226" s="101">
        <v>3</v>
      </c>
      <c r="B226" s="85"/>
      <c r="C226" s="41"/>
      <c r="D226" s="41" t="s">
        <v>1356</v>
      </c>
      <c r="E226" s="64">
        <f>E227+E231</f>
        <v>12588.1</v>
      </c>
      <c r="F226" s="64">
        <f>F227+F231</f>
        <v>52214</v>
      </c>
      <c r="G226" s="64">
        <f>G227+G231</f>
        <v>38700</v>
      </c>
      <c r="H226" s="64">
        <f>H227+H231</f>
        <v>24116.31</v>
      </c>
      <c r="I226" s="138">
        <f t="shared" si="17"/>
        <v>191.5802225911774</v>
      </c>
      <c r="J226" s="138">
        <f t="shared" si="16"/>
        <v>62.31604651162791</v>
      </c>
    </row>
    <row r="227" spans="1:10" s="84" customFormat="1" ht="15" customHeight="1">
      <c r="A227" s="85"/>
      <c r="B227" s="101">
        <v>31</v>
      </c>
      <c r="C227" s="41"/>
      <c r="D227" s="41" t="s">
        <v>1318</v>
      </c>
      <c r="E227" s="64">
        <f>SUM(E228:E230)</f>
        <v>12412.02</v>
      </c>
      <c r="F227" s="64">
        <f>SUM(F228:F230)</f>
        <v>48464</v>
      </c>
      <c r="G227" s="64">
        <f>SUM(G228:G230)</f>
        <v>34950</v>
      </c>
      <c r="H227" s="64">
        <f>SUM(H228:H230)</f>
        <v>24016.190000000002</v>
      </c>
      <c r="I227" s="138">
        <f t="shared" si="17"/>
        <v>193.49138979795393</v>
      </c>
      <c r="J227" s="138">
        <f t="shared" si="16"/>
        <v>68.715851216022898</v>
      </c>
    </row>
    <row r="228" spans="1:10" s="84" customFormat="1" ht="15" customHeight="1">
      <c r="A228" s="85"/>
      <c r="B228" s="85"/>
      <c r="C228" s="85">
        <v>3111</v>
      </c>
      <c r="D228" s="67" t="s">
        <v>1395</v>
      </c>
      <c r="E228" s="67">
        <f>'EU projekti'!E783+'EU projekti'!E801+'EU projekti'!E834</f>
        <v>10654.1</v>
      </c>
      <c r="F228" s="67">
        <f>'EU projekti'!F783+'EU projekti'!F801+'EU projekti'!F834</f>
        <v>41600</v>
      </c>
      <c r="G228" s="67">
        <f>'EU projekti'!G783+'EU projekti'!G801+'EU projekti'!G834</f>
        <v>30000</v>
      </c>
      <c r="H228" s="67">
        <f>'EU projekti'!H783+'EU projekti'!H801+'EU projekti'!H834</f>
        <v>20013.900000000001</v>
      </c>
      <c r="I228" s="139">
        <f t="shared" si="17"/>
        <v>187.85162519593396</v>
      </c>
      <c r="J228" s="139">
        <f t="shared" si="16"/>
        <v>66.712999999999994</v>
      </c>
    </row>
    <row r="229" spans="1:10" s="84" customFormat="1" ht="15" customHeight="1">
      <c r="A229" s="85"/>
      <c r="B229" s="85"/>
      <c r="C229" s="85">
        <v>3121</v>
      </c>
      <c r="D229" s="67" t="s">
        <v>1293</v>
      </c>
      <c r="E229" s="67">
        <f>'EU projekti'!E784+'EU projekti'!E802+'EU projekti'!E835</f>
        <v>0</v>
      </c>
      <c r="F229" s="67">
        <f>'EU projekti'!F784+'EU projekti'!F802+'EU projekti'!F835</f>
        <v>0</v>
      </c>
      <c r="G229" s="67">
        <f>'EU projekti'!G784+'EU projekti'!G802+'EU projekti'!G835</f>
        <v>0</v>
      </c>
      <c r="H229" s="67">
        <f>'EU projekti'!H784+'EU projekti'!H802+'EU projekti'!H835</f>
        <v>700</v>
      </c>
      <c r="I229" s="139" t="e">
        <f t="shared" si="17"/>
        <v>#DIV/0!</v>
      </c>
      <c r="J229" s="139" t="e">
        <f t="shared" si="16"/>
        <v>#DIV/0!</v>
      </c>
    </row>
    <row r="230" spans="1:10" s="84" customFormat="1" ht="15" customHeight="1">
      <c r="A230" s="85"/>
      <c r="B230" s="85"/>
      <c r="C230" s="85">
        <v>3132</v>
      </c>
      <c r="D230" s="67" t="s">
        <v>1354</v>
      </c>
      <c r="E230" s="67">
        <f>'EU projekti'!E785+'EU projekti'!E803+'EU projekti'!E836</f>
        <v>1757.92</v>
      </c>
      <c r="F230" s="67">
        <f>'EU projekti'!F785+'EU projekti'!F803+'EU projekti'!F836</f>
        <v>6864</v>
      </c>
      <c r="G230" s="67">
        <f>'EU projekti'!G785+'EU projekti'!G803+'EU projekti'!G836</f>
        <v>4950</v>
      </c>
      <c r="H230" s="67">
        <f>'EU projekti'!H785+'EU projekti'!H803+'EU projekti'!H836</f>
        <v>3302.29</v>
      </c>
      <c r="I230" s="139">
        <f t="shared" si="17"/>
        <v>187.8521206880859</v>
      </c>
      <c r="J230" s="139">
        <f t="shared" si="16"/>
        <v>66.712929292929289</v>
      </c>
    </row>
    <row r="231" spans="1:10" s="84" customFormat="1" ht="15" customHeight="1">
      <c r="A231" s="85"/>
      <c r="B231" s="101">
        <v>32</v>
      </c>
      <c r="C231" s="85"/>
      <c r="D231" s="101" t="s">
        <v>1321</v>
      </c>
      <c r="E231" s="102">
        <f>SUM(E232:E248)</f>
        <v>176.08</v>
      </c>
      <c r="F231" s="102">
        <f>SUM(F232:F248)</f>
        <v>3750</v>
      </c>
      <c r="G231" s="102">
        <f>SUM(G232:G248)</f>
        <v>3750</v>
      </c>
      <c r="H231" s="102">
        <f>SUM(H232:H248)</f>
        <v>100.12</v>
      </c>
      <c r="I231" s="139">
        <f t="shared" si="17"/>
        <v>56.860517946388001</v>
      </c>
      <c r="J231" s="139">
        <f t="shared" si="16"/>
        <v>2.6698666666666671</v>
      </c>
    </row>
    <row r="232" spans="1:10" s="84" customFormat="1" ht="15" customHeight="1">
      <c r="A232" s="85"/>
      <c r="B232" s="85"/>
      <c r="C232" s="85">
        <v>3211</v>
      </c>
      <c r="D232" s="67" t="s">
        <v>1264</v>
      </c>
      <c r="E232" s="67">
        <f>'EU projekti'!E787+'EU projekti'!E805+'EU projekti'!E838</f>
        <v>0</v>
      </c>
      <c r="F232" s="67">
        <f>'EU projekti'!F787+'EU projekti'!F805+'EU projekti'!F838</f>
        <v>3750</v>
      </c>
      <c r="G232" s="67">
        <f>'EU projekti'!G787+'EU projekti'!G805+'EU projekti'!G838</f>
        <v>3750</v>
      </c>
      <c r="H232" s="67">
        <f>'EU projekti'!H787+'EU projekti'!H805+'EU projekti'!H838</f>
        <v>0</v>
      </c>
      <c r="I232" s="139" t="e">
        <f t="shared" si="17"/>
        <v>#DIV/0!</v>
      </c>
      <c r="J232" s="139">
        <f t="shared" si="16"/>
        <v>0</v>
      </c>
    </row>
    <row r="233" spans="1:10" s="84" customFormat="1" ht="15" customHeight="1">
      <c r="A233" s="85"/>
      <c r="B233" s="85"/>
      <c r="C233" s="85">
        <v>3212</v>
      </c>
      <c r="D233" s="67" t="s">
        <v>1265</v>
      </c>
      <c r="E233" s="67">
        <f>'EU projekti'!E788+'EU projekti'!E806+'EU projekti'!E839</f>
        <v>176.08</v>
      </c>
      <c r="F233" s="67">
        <f>'EU projekti'!F788+'EU projekti'!F806+'EU projekti'!F839</f>
        <v>0</v>
      </c>
      <c r="G233" s="67">
        <f>'EU projekti'!G788+'EU projekti'!G806+'EU projekti'!G839</f>
        <v>0</v>
      </c>
      <c r="H233" s="67">
        <f>'EU projekti'!H788+'EU projekti'!H806+'EU projekti'!H839</f>
        <v>100.12</v>
      </c>
      <c r="I233" s="139">
        <f t="shared" si="17"/>
        <v>56.860517946388001</v>
      </c>
      <c r="J233" s="139" t="e">
        <f t="shared" si="16"/>
        <v>#DIV/0!</v>
      </c>
    </row>
    <row r="234" spans="1:10" s="84" customFormat="1" ht="15" customHeight="1">
      <c r="A234" s="85"/>
      <c r="B234" s="85"/>
      <c r="C234" s="85">
        <v>3213</v>
      </c>
      <c r="D234" s="67" t="s">
        <v>1266</v>
      </c>
      <c r="E234" s="67">
        <f>'EU projekti'!E789+'EU projekti'!E807+'EU projekti'!E840</f>
        <v>0</v>
      </c>
      <c r="F234" s="67">
        <f>'EU projekti'!F789+'EU projekti'!F807+'EU projekti'!F840</f>
        <v>0</v>
      </c>
      <c r="G234" s="67">
        <f>'EU projekti'!G789+'EU projekti'!G807+'EU projekti'!G840</f>
        <v>0</v>
      </c>
      <c r="H234" s="67">
        <f>'EU projekti'!H789+'EU projekti'!H807+'EU projekti'!H840</f>
        <v>0</v>
      </c>
      <c r="I234" s="139" t="e">
        <f t="shared" si="17"/>
        <v>#DIV/0!</v>
      </c>
      <c r="J234" s="139" t="e">
        <f t="shared" si="16"/>
        <v>#DIV/0!</v>
      </c>
    </row>
    <row r="235" spans="1:10" s="57" customFormat="1" ht="16.2" customHeight="1">
      <c r="A235" s="85"/>
      <c r="B235" s="85"/>
      <c r="C235" s="85">
        <v>3221</v>
      </c>
      <c r="D235" s="67" t="s">
        <v>1267</v>
      </c>
      <c r="E235" s="67">
        <f>'EU projekti'!E808+'EU projekti'!E841</f>
        <v>0</v>
      </c>
      <c r="F235" s="67">
        <f>'EU projekti'!F808+'EU projekti'!F841</f>
        <v>0</v>
      </c>
      <c r="G235" s="67">
        <f>'EU projekti'!G808+'EU projekti'!G841</f>
        <v>0</v>
      </c>
      <c r="H235" s="67">
        <f>'EU projekti'!H808+'EU projekti'!H841</f>
        <v>0</v>
      </c>
      <c r="I235" s="145" t="e">
        <f t="shared" si="17"/>
        <v>#DIV/0!</v>
      </c>
      <c r="J235" s="145" t="e">
        <f t="shared" si="16"/>
        <v>#DIV/0!</v>
      </c>
    </row>
    <row r="236" spans="1:10" s="57" customFormat="1" ht="13.2">
      <c r="A236" s="85"/>
      <c r="B236" s="85"/>
      <c r="C236" s="85">
        <v>3222</v>
      </c>
      <c r="D236" s="67" t="s">
        <v>1268</v>
      </c>
      <c r="E236" s="67">
        <f>'EU projekti'!E809</f>
        <v>0</v>
      </c>
      <c r="F236" s="67">
        <f>'EU projekti'!F809</f>
        <v>0</v>
      </c>
      <c r="G236" s="67">
        <f>'EU projekti'!G809</f>
        <v>0</v>
      </c>
      <c r="H236" s="67">
        <f>'EU projekti'!H809</f>
        <v>0</v>
      </c>
      <c r="I236" s="145" t="e">
        <f t="shared" si="17"/>
        <v>#DIV/0!</v>
      </c>
      <c r="J236" s="145" t="e">
        <f t="shared" si="16"/>
        <v>#DIV/0!</v>
      </c>
    </row>
    <row r="237" spans="1:10" s="57" customFormat="1" ht="15" customHeight="1">
      <c r="A237" s="85"/>
      <c r="B237" s="85"/>
      <c r="C237" s="85">
        <v>3223</v>
      </c>
      <c r="D237" s="67" t="s">
        <v>1269</v>
      </c>
      <c r="E237" s="67">
        <f>'EU projekti'!E810</f>
        <v>0</v>
      </c>
      <c r="F237" s="67">
        <f>'EU projekti'!F810</f>
        <v>0</v>
      </c>
      <c r="G237" s="67">
        <f>'EU projekti'!G810</f>
        <v>0</v>
      </c>
      <c r="H237" s="67">
        <f>'EU projekti'!H810</f>
        <v>0</v>
      </c>
      <c r="I237" s="145" t="e">
        <f t="shared" si="17"/>
        <v>#DIV/0!</v>
      </c>
      <c r="J237" s="145" t="e">
        <f t="shared" si="16"/>
        <v>#DIV/0!</v>
      </c>
    </row>
    <row r="238" spans="1:10" s="57" customFormat="1" ht="15" customHeight="1">
      <c r="A238" s="85"/>
      <c r="B238" s="85"/>
      <c r="C238" s="85">
        <v>3224</v>
      </c>
      <c r="D238" s="67" t="s">
        <v>1270</v>
      </c>
      <c r="E238" s="67">
        <f>'EU projekti'!E811</f>
        <v>0</v>
      </c>
      <c r="F238" s="67">
        <f>'EU projekti'!F811</f>
        <v>0</v>
      </c>
      <c r="G238" s="67">
        <f>'EU projekti'!G811</f>
        <v>0</v>
      </c>
      <c r="H238" s="67">
        <f>'EU projekti'!H811</f>
        <v>0</v>
      </c>
      <c r="I238" s="145" t="e">
        <f t="shared" si="17"/>
        <v>#DIV/0!</v>
      </c>
      <c r="J238" s="145" t="e">
        <f t="shared" si="16"/>
        <v>#DIV/0!</v>
      </c>
    </row>
    <row r="239" spans="1:10" s="84" customFormat="1" ht="15" customHeight="1">
      <c r="A239" s="85"/>
      <c r="B239" s="85"/>
      <c r="C239" s="85">
        <v>3231</v>
      </c>
      <c r="D239" s="67" t="s">
        <v>1272</v>
      </c>
      <c r="E239" s="67">
        <f>'EU projekti'!E790+'EU projekti'!E812</f>
        <v>0</v>
      </c>
      <c r="F239" s="67">
        <f>'EU projekti'!F790+'EU projekti'!F812</f>
        <v>0</v>
      </c>
      <c r="G239" s="67">
        <f>'EU projekti'!G790+'EU projekti'!G812</f>
        <v>0</v>
      </c>
      <c r="H239" s="67">
        <f>'EU projekti'!H790+'EU projekti'!H812</f>
        <v>0</v>
      </c>
      <c r="I239" s="139" t="e">
        <f t="shared" si="17"/>
        <v>#DIV/0!</v>
      </c>
      <c r="J239" s="139" t="e">
        <f t="shared" si="16"/>
        <v>#DIV/0!</v>
      </c>
    </row>
    <row r="240" spans="1:10" s="57" customFormat="1" ht="15" customHeight="1">
      <c r="A240" s="85"/>
      <c r="B240" s="85"/>
      <c r="C240" s="85">
        <v>3232</v>
      </c>
      <c r="D240" s="67" t="s">
        <v>1503</v>
      </c>
      <c r="E240" s="67">
        <f>'EU projekti'!E813</f>
        <v>0</v>
      </c>
      <c r="F240" s="67">
        <f>'EU projekti'!F813</f>
        <v>0</v>
      </c>
      <c r="G240" s="67">
        <f>'EU projekti'!G813</f>
        <v>0</v>
      </c>
      <c r="H240" s="67">
        <f>'EU projekti'!H813</f>
        <v>0</v>
      </c>
      <c r="I240" s="145" t="e">
        <f t="shared" si="17"/>
        <v>#DIV/0!</v>
      </c>
      <c r="J240" s="145" t="e">
        <f t="shared" si="16"/>
        <v>#DIV/0!</v>
      </c>
    </row>
    <row r="241" spans="1:10" s="57" customFormat="1" ht="15" customHeight="1">
      <c r="A241" s="85"/>
      <c r="B241" s="85"/>
      <c r="C241" s="85">
        <v>3233</v>
      </c>
      <c r="D241" s="67" t="s">
        <v>1274</v>
      </c>
      <c r="E241" s="67">
        <f>'EU projekti'!E814</f>
        <v>0</v>
      </c>
      <c r="F241" s="67">
        <f>'EU projekti'!F814</f>
        <v>0</v>
      </c>
      <c r="G241" s="67">
        <f>'EU projekti'!G814</f>
        <v>0</v>
      </c>
      <c r="H241" s="67">
        <f>'EU projekti'!H814</f>
        <v>0</v>
      </c>
      <c r="I241" s="145" t="e">
        <f t="shared" si="17"/>
        <v>#DIV/0!</v>
      </c>
      <c r="J241" s="145" t="e">
        <f t="shared" si="16"/>
        <v>#DIV/0!</v>
      </c>
    </row>
    <row r="242" spans="1:10" s="57" customFormat="1" ht="15" customHeight="1">
      <c r="A242" s="85"/>
      <c r="B242" s="85"/>
      <c r="C242" s="85">
        <v>3234</v>
      </c>
      <c r="D242" s="67" t="s">
        <v>1275</v>
      </c>
      <c r="E242" s="67">
        <f>'EU projekti'!E815</f>
        <v>0</v>
      </c>
      <c r="F242" s="67">
        <f>'EU projekti'!F815</f>
        <v>0</v>
      </c>
      <c r="G242" s="67">
        <f>'EU projekti'!G815</f>
        <v>0</v>
      </c>
      <c r="H242" s="67">
        <f>'EU projekti'!H815</f>
        <v>0</v>
      </c>
      <c r="I242" s="145" t="e">
        <f t="shared" si="17"/>
        <v>#DIV/0!</v>
      </c>
      <c r="J242" s="145" t="e">
        <f t="shared" si="16"/>
        <v>#DIV/0!</v>
      </c>
    </row>
    <row r="243" spans="1:10" s="57" customFormat="1" ht="15" customHeight="1">
      <c r="A243" s="85"/>
      <c r="B243" s="85"/>
      <c r="C243" s="85">
        <v>3235</v>
      </c>
      <c r="D243" s="67" t="s">
        <v>1276</v>
      </c>
      <c r="E243" s="67">
        <f>'EU projekti'!E816</f>
        <v>0</v>
      </c>
      <c r="F243" s="67">
        <f>'EU projekti'!F816</f>
        <v>0</v>
      </c>
      <c r="G243" s="67">
        <f>'EU projekti'!G816</f>
        <v>0</v>
      </c>
      <c r="H243" s="67">
        <f>'EU projekti'!H816</f>
        <v>0</v>
      </c>
      <c r="I243" s="145" t="e">
        <f t="shared" si="17"/>
        <v>#DIV/0!</v>
      </c>
      <c r="J243" s="145" t="e">
        <f t="shared" si="16"/>
        <v>#DIV/0!</v>
      </c>
    </row>
    <row r="244" spans="1:10" s="57" customFormat="1" ht="15" customHeight="1">
      <c r="A244" s="85"/>
      <c r="B244" s="85"/>
      <c r="C244" s="85">
        <v>3237</v>
      </c>
      <c r="D244" s="67" t="s">
        <v>1278</v>
      </c>
      <c r="E244" s="67">
        <f>'EU projekti'!E817</f>
        <v>0</v>
      </c>
      <c r="F244" s="67">
        <f>'EU projekti'!F817</f>
        <v>0</v>
      </c>
      <c r="G244" s="67">
        <f>'EU projekti'!G817</f>
        <v>0</v>
      </c>
      <c r="H244" s="67">
        <f>'EU projekti'!H817</f>
        <v>0</v>
      </c>
      <c r="I244" s="145" t="e">
        <f t="shared" si="17"/>
        <v>#DIV/0!</v>
      </c>
      <c r="J244" s="145" t="e">
        <f t="shared" si="16"/>
        <v>#DIV/0!</v>
      </c>
    </row>
    <row r="245" spans="1:10" s="84" customFormat="1" ht="15" customHeight="1">
      <c r="A245" s="85"/>
      <c r="B245" s="85"/>
      <c r="C245" s="85">
        <v>3238</v>
      </c>
      <c r="D245" s="67" t="s">
        <v>1279</v>
      </c>
      <c r="E245" s="67">
        <f>'EU projekti'!E791+'EU projekti'!E818</f>
        <v>0</v>
      </c>
      <c r="F245" s="67">
        <f>'EU projekti'!F791+'EU projekti'!F818</f>
        <v>0</v>
      </c>
      <c r="G245" s="67">
        <f>'EU projekti'!G791+'EU projekti'!G818</f>
        <v>0</v>
      </c>
      <c r="H245" s="67">
        <f>'EU projekti'!H791+'EU projekti'!H818</f>
        <v>0</v>
      </c>
      <c r="I245" s="139" t="e">
        <f t="shared" si="17"/>
        <v>#DIV/0!</v>
      </c>
      <c r="J245" s="139" t="e">
        <f t="shared" si="16"/>
        <v>#DIV/0!</v>
      </c>
    </row>
    <row r="246" spans="1:10" s="84" customFormat="1" ht="15" customHeight="1">
      <c r="A246" s="85"/>
      <c r="B246" s="85"/>
      <c r="C246" s="85">
        <v>3239</v>
      </c>
      <c r="D246" s="67" t="s">
        <v>1280</v>
      </c>
      <c r="E246" s="67">
        <f>'EU projekti'!E792+'EU projekti'!E819</f>
        <v>0</v>
      </c>
      <c r="F246" s="67">
        <f>'EU projekti'!F792+'EU projekti'!F819</f>
        <v>0</v>
      </c>
      <c r="G246" s="67">
        <f>'EU projekti'!G792+'EU projekti'!G819</f>
        <v>0</v>
      </c>
      <c r="H246" s="67">
        <f>'EU projekti'!H792+'EU projekti'!H819</f>
        <v>0</v>
      </c>
      <c r="I246" s="139" t="e">
        <f t="shared" si="17"/>
        <v>#DIV/0!</v>
      </c>
      <c r="J246" s="139" t="e">
        <f t="shared" si="16"/>
        <v>#DIV/0!</v>
      </c>
    </row>
    <row r="247" spans="1:10" s="57" customFormat="1" ht="15" customHeight="1">
      <c r="A247" s="85"/>
      <c r="B247" s="85"/>
      <c r="C247" s="85">
        <v>3293</v>
      </c>
      <c r="D247" s="67" t="s">
        <v>1297</v>
      </c>
      <c r="E247" s="67">
        <f>'EU projekti'!E820</f>
        <v>0</v>
      </c>
      <c r="F247" s="67">
        <f>'EU projekti'!F820</f>
        <v>0</v>
      </c>
      <c r="G247" s="67">
        <f>'EU projekti'!G820</f>
        <v>0</v>
      </c>
      <c r="H247" s="67">
        <f>'EU projekti'!H820</f>
        <v>0</v>
      </c>
      <c r="I247" s="145" t="e">
        <f t="shared" si="17"/>
        <v>#DIV/0!</v>
      </c>
      <c r="J247" s="145" t="e">
        <f t="shared" si="16"/>
        <v>#DIV/0!</v>
      </c>
    </row>
    <row r="248" spans="1:10" s="84" customFormat="1" ht="15" customHeight="1">
      <c r="A248" s="85"/>
      <c r="B248" s="85"/>
      <c r="C248" s="85">
        <v>3294</v>
      </c>
      <c r="D248" s="67" t="s">
        <v>1283</v>
      </c>
      <c r="E248" s="67">
        <f>'EU projekti'!E793</f>
        <v>0</v>
      </c>
      <c r="F248" s="67">
        <f>'EU projekti'!F793</f>
        <v>0</v>
      </c>
      <c r="G248" s="67">
        <f>'EU projekti'!G793</f>
        <v>0</v>
      </c>
      <c r="H248" s="67">
        <f>'EU projekti'!H793</f>
        <v>0</v>
      </c>
      <c r="I248" s="139" t="e">
        <f t="shared" si="17"/>
        <v>#DIV/0!</v>
      </c>
      <c r="J248" s="139" t="e">
        <f t="shared" si="16"/>
        <v>#DIV/0!</v>
      </c>
    </row>
    <row r="249" spans="1:10" s="100" customFormat="1" ht="15" customHeight="1">
      <c r="A249" s="101">
        <v>4</v>
      </c>
      <c r="B249" s="101"/>
      <c r="C249" s="101"/>
      <c r="D249" s="102" t="s">
        <v>1343</v>
      </c>
      <c r="E249" s="102">
        <f>E250</f>
        <v>0</v>
      </c>
      <c r="F249" s="102">
        <f>F250</f>
        <v>5000</v>
      </c>
      <c r="G249" s="102">
        <f>G250</f>
        <v>5000</v>
      </c>
      <c r="H249" s="102">
        <f>H250</f>
        <v>0</v>
      </c>
      <c r="I249" s="140" t="e">
        <f t="shared" si="17"/>
        <v>#DIV/0!</v>
      </c>
      <c r="J249" s="140">
        <f t="shared" si="16"/>
        <v>0</v>
      </c>
    </row>
    <row r="250" spans="1:10" s="84" customFormat="1" ht="15" customHeight="1">
      <c r="A250" s="85"/>
      <c r="B250" s="101">
        <v>42</v>
      </c>
      <c r="C250" s="85"/>
      <c r="D250" s="101" t="s">
        <v>1344</v>
      </c>
      <c r="E250" s="102">
        <f>SUM(E251:E253)</f>
        <v>0</v>
      </c>
      <c r="F250" s="102">
        <f>SUM(F251:F253)</f>
        <v>5000</v>
      </c>
      <c r="G250" s="102">
        <f>SUM(G251:G253)</f>
        <v>5000</v>
      </c>
      <c r="H250" s="102">
        <f>SUM(H251:H253)</f>
        <v>0</v>
      </c>
      <c r="I250" s="139" t="e">
        <f t="shared" si="17"/>
        <v>#DIV/0!</v>
      </c>
      <c r="J250" s="139">
        <f t="shared" si="16"/>
        <v>0</v>
      </c>
    </row>
    <row r="251" spans="1:10" s="84" customFormat="1" ht="15" customHeight="1">
      <c r="A251" s="85"/>
      <c r="B251" s="85"/>
      <c r="C251" s="85">
        <v>4221</v>
      </c>
      <c r="D251" s="85" t="s">
        <v>1287</v>
      </c>
      <c r="E251" s="67">
        <f>'EU projekti'!E828</f>
        <v>0</v>
      </c>
      <c r="F251" s="67">
        <f>'EU projekti'!F828</f>
        <v>0</v>
      </c>
      <c r="G251" s="67">
        <f>'EU projekti'!G828</f>
        <v>0</v>
      </c>
      <c r="H251" s="67">
        <f>'EU projekti'!H828</f>
        <v>0</v>
      </c>
      <c r="I251" s="139" t="e">
        <f t="shared" si="17"/>
        <v>#DIV/0!</v>
      </c>
      <c r="J251" s="139" t="e">
        <f t="shared" si="16"/>
        <v>#DIV/0!</v>
      </c>
    </row>
    <row r="252" spans="1:10" s="84" customFormat="1" ht="15" customHeight="1">
      <c r="A252" s="85"/>
      <c r="B252" s="85"/>
      <c r="C252" s="85">
        <v>4227</v>
      </c>
      <c r="D252" s="67" t="s">
        <v>1582</v>
      </c>
      <c r="E252" s="67">
        <f>'EU projekti'!E829</f>
        <v>0</v>
      </c>
      <c r="F252" s="67">
        <f>'EU projekti'!F829</f>
        <v>5000</v>
      </c>
      <c r="G252" s="67">
        <f>'EU projekti'!G829</f>
        <v>5000</v>
      </c>
      <c r="H252" s="67">
        <f>'EU projekti'!H829</f>
        <v>0</v>
      </c>
      <c r="I252" s="139" t="e">
        <f t="shared" si="17"/>
        <v>#DIV/0!</v>
      </c>
      <c r="J252" s="139">
        <f t="shared" si="16"/>
        <v>0</v>
      </c>
    </row>
    <row r="253" spans="1:10" s="84" customFormat="1" ht="15" customHeight="1">
      <c r="A253" s="85"/>
      <c r="B253" s="85"/>
      <c r="C253" s="85">
        <v>4262</v>
      </c>
      <c r="D253" s="67" t="s">
        <v>1409</v>
      </c>
      <c r="E253" s="67">
        <f>'EU projekti'!E830</f>
        <v>0</v>
      </c>
      <c r="F253" s="67">
        <f>'EU projekti'!F830</f>
        <v>0</v>
      </c>
      <c r="G253" s="67">
        <f>'EU projekti'!G830</f>
        <v>0</v>
      </c>
      <c r="H253" s="67">
        <f>'EU projekti'!H830</f>
        <v>0</v>
      </c>
      <c r="I253" s="139" t="e">
        <f t="shared" si="17"/>
        <v>#DIV/0!</v>
      </c>
      <c r="J253" s="139" t="e">
        <f t="shared" si="16"/>
        <v>#DIV/0!</v>
      </c>
    </row>
    <row r="254" spans="1:10" s="84" customFormat="1" ht="30" hidden="1" customHeight="1">
      <c r="A254" s="258" t="s">
        <v>1534</v>
      </c>
      <c r="B254" s="270"/>
      <c r="C254" s="270"/>
      <c r="D254" s="271"/>
      <c r="E254" s="135">
        <f>E255</f>
        <v>94961.49</v>
      </c>
      <c r="F254" s="135">
        <f>F255</f>
        <v>0</v>
      </c>
      <c r="G254" s="135">
        <f>G255</f>
        <v>0</v>
      </c>
      <c r="H254" s="135">
        <f>H255</f>
        <v>0</v>
      </c>
      <c r="I254" s="136">
        <f t="shared" si="17"/>
        <v>0</v>
      </c>
      <c r="J254" s="136" t="e">
        <f t="shared" si="16"/>
        <v>#DIV/0!</v>
      </c>
    </row>
    <row r="255" spans="1:10" s="84" customFormat="1" ht="28.8" hidden="1" customHeight="1">
      <c r="A255" s="258" t="s">
        <v>1469</v>
      </c>
      <c r="B255" s="270"/>
      <c r="C255" s="270"/>
      <c r="D255" s="271"/>
      <c r="E255" s="71">
        <f>E256+E290</f>
        <v>94961.49</v>
      </c>
      <c r="F255" s="71">
        <f>F256+F290</f>
        <v>0</v>
      </c>
      <c r="G255" s="71">
        <f>G256+G290</f>
        <v>0</v>
      </c>
      <c r="H255" s="71">
        <f>H256+H290</f>
        <v>0</v>
      </c>
      <c r="I255" s="137">
        <f t="shared" si="17"/>
        <v>0</v>
      </c>
      <c r="J255" s="137" t="e">
        <f t="shared" si="16"/>
        <v>#DIV/0!</v>
      </c>
    </row>
    <row r="256" spans="1:10" s="84" customFormat="1" ht="15" hidden="1" customHeight="1">
      <c r="A256" s="258" t="s">
        <v>1468</v>
      </c>
      <c r="B256" s="270"/>
      <c r="C256" s="270"/>
      <c r="D256" s="271"/>
      <c r="E256" s="135">
        <f>E257+E285</f>
        <v>80717.760000000009</v>
      </c>
      <c r="F256" s="135">
        <f>F257+F285</f>
        <v>0</v>
      </c>
      <c r="G256" s="135">
        <f>G257+G285</f>
        <v>0</v>
      </c>
      <c r="H256" s="135">
        <f>H257+H285</f>
        <v>0</v>
      </c>
      <c r="I256" s="136">
        <f t="shared" si="17"/>
        <v>0</v>
      </c>
      <c r="J256" s="136" t="e">
        <f t="shared" si="16"/>
        <v>#DIV/0!</v>
      </c>
    </row>
    <row r="257" spans="1:10" s="84" customFormat="1" ht="15" hidden="1" customHeight="1">
      <c r="A257" s="101">
        <v>3</v>
      </c>
      <c r="B257" s="85"/>
      <c r="C257" s="41"/>
      <c r="D257" s="41" t="s">
        <v>1356</v>
      </c>
      <c r="E257" s="64">
        <f>E258+E262+E279+E281+E283</f>
        <v>44675.43</v>
      </c>
      <c r="F257" s="64">
        <f>F258+F262+F279+F281+F283</f>
        <v>0</v>
      </c>
      <c r="G257" s="64">
        <f>G258+G262+G279+G281+G283</f>
        <v>0</v>
      </c>
      <c r="H257" s="64">
        <f>H258+H262+H279+H281+H283</f>
        <v>0</v>
      </c>
      <c r="I257" s="138">
        <f t="shared" si="17"/>
        <v>0</v>
      </c>
      <c r="J257" s="138" t="e">
        <f t="shared" si="16"/>
        <v>#DIV/0!</v>
      </c>
    </row>
    <row r="258" spans="1:10" s="84" customFormat="1" ht="15" hidden="1" customHeight="1">
      <c r="A258" s="85"/>
      <c r="B258" s="101">
        <v>31</v>
      </c>
      <c r="C258" s="41"/>
      <c r="D258" s="41" t="s">
        <v>1318</v>
      </c>
      <c r="E258" s="64">
        <f>SUM(E259:E261)</f>
        <v>32755.69</v>
      </c>
      <c r="F258" s="64">
        <f>SUM(F259:F261)</f>
        <v>0</v>
      </c>
      <c r="G258" s="64">
        <f>SUM(G259:G261)</f>
        <v>0</v>
      </c>
      <c r="H258" s="64">
        <f>SUM(H259:H261)</f>
        <v>0</v>
      </c>
      <c r="I258" s="138">
        <f t="shared" si="17"/>
        <v>0</v>
      </c>
      <c r="J258" s="138" t="e">
        <f t="shared" si="16"/>
        <v>#DIV/0!</v>
      </c>
    </row>
    <row r="259" spans="1:10" s="84" customFormat="1" ht="15" hidden="1" customHeight="1">
      <c r="A259" s="85"/>
      <c r="B259" s="85"/>
      <c r="C259" s="85">
        <v>3111</v>
      </c>
      <c r="D259" s="67" t="s">
        <v>1395</v>
      </c>
      <c r="E259" s="67">
        <f>'EU projekti'!E849+'EU projekti'!E884</f>
        <v>28116.42</v>
      </c>
      <c r="F259" s="67">
        <f>'EU projekti'!F849+'EU projekti'!F884</f>
        <v>0</v>
      </c>
      <c r="G259" s="67">
        <f>'EU projekti'!G849+'EU projekti'!G884</f>
        <v>0</v>
      </c>
      <c r="H259" s="67">
        <f>'EU projekti'!H849+'EU projekti'!H884</f>
        <v>0</v>
      </c>
      <c r="I259" s="139">
        <f t="shared" si="17"/>
        <v>0</v>
      </c>
      <c r="J259" s="139" t="e">
        <f t="shared" si="16"/>
        <v>#DIV/0!</v>
      </c>
    </row>
    <row r="260" spans="1:10" s="84" customFormat="1" ht="15" hidden="1" customHeight="1">
      <c r="A260" s="85"/>
      <c r="B260" s="85"/>
      <c r="C260" s="85">
        <v>3121</v>
      </c>
      <c r="D260" s="67" t="s">
        <v>1293</v>
      </c>
      <c r="E260" s="67">
        <f>'EU projekti'!E850+'EU projekti'!E885</f>
        <v>0</v>
      </c>
      <c r="F260" s="67">
        <f>'EU projekti'!F850+'EU projekti'!F885</f>
        <v>0</v>
      </c>
      <c r="G260" s="67">
        <f>'EU projekti'!G850+'EU projekti'!G885</f>
        <v>0</v>
      </c>
      <c r="H260" s="67">
        <f>'EU projekti'!H850+'EU projekti'!H885</f>
        <v>0</v>
      </c>
      <c r="I260" s="139" t="e">
        <f t="shared" si="17"/>
        <v>#DIV/0!</v>
      </c>
      <c r="J260" s="139" t="e">
        <f t="shared" si="16"/>
        <v>#DIV/0!</v>
      </c>
    </row>
    <row r="261" spans="1:10" s="84" customFormat="1" ht="15" hidden="1" customHeight="1">
      <c r="A261" s="85"/>
      <c r="B261" s="85"/>
      <c r="C261" s="85">
        <v>3132</v>
      </c>
      <c r="D261" s="67" t="s">
        <v>1354</v>
      </c>
      <c r="E261" s="67">
        <f>'EU projekti'!E851+'EU projekti'!E886</f>
        <v>4639.2700000000004</v>
      </c>
      <c r="F261" s="67">
        <f>'EU projekti'!F851+'EU projekti'!F886</f>
        <v>0</v>
      </c>
      <c r="G261" s="67">
        <f>'EU projekti'!G851+'EU projekti'!G886</f>
        <v>0</v>
      </c>
      <c r="H261" s="67">
        <f>'EU projekti'!H851+'EU projekti'!H886</f>
        <v>0</v>
      </c>
      <c r="I261" s="139">
        <f t="shared" si="17"/>
        <v>0</v>
      </c>
      <c r="J261" s="139" t="e">
        <f t="shared" si="16"/>
        <v>#DIV/0!</v>
      </c>
    </row>
    <row r="262" spans="1:10" s="84" customFormat="1" ht="15" hidden="1" customHeight="1">
      <c r="A262" s="85"/>
      <c r="B262" s="101">
        <v>32</v>
      </c>
      <c r="C262" s="85"/>
      <c r="D262" s="101" t="s">
        <v>1321</v>
      </c>
      <c r="E262" s="102">
        <f>SUM(E263:E278)</f>
        <v>1786.7</v>
      </c>
      <c r="F262" s="102">
        <f>SUM(F263:F278)</f>
        <v>0</v>
      </c>
      <c r="G262" s="102">
        <f>SUM(G263:G278)</f>
        <v>0</v>
      </c>
      <c r="H262" s="102">
        <f>SUM(H263:H278)</f>
        <v>0</v>
      </c>
      <c r="I262" s="139">
        <f t="shared" si="17"/>
        <v>0</v>
      </c>
      <c r="J262" s="139" t="e">
        <f t="shared" si="16"/>
        <v>#DIV/0!</v>
      </c>
    </row>
    <row r="263" spans="1:10" s="84" customFormat="1" ht="15" hidden="1" customHeight="1">
      <c r="A263" s="85"/>
      <c r="B263" s="85"/>
      <c r="C263" s="85">
        <v>3211</v>
      </c>
      <c r="D263" s="67" t="s">
        <v>1264</v>
      </c>
      <c r="E263" s="67">
        <f>'EU projekti'!E853+'EU projekti'!E888</f>
        <v>0</v>
      </c>
      <c r="F263" s="67">
        <f>'EU projekti'!F853+'EU projekti'!F888</f>
        <v>0</v>
      </c>
      <c r="G263" s="67">
        <f>'EU projekti'!G853+'EU projekti'!G888</f>
        <v>0</v>
      </c>
      <c r="H263" s="67">
        <f>'EU projekti'!H853+'EU projekti'!H888</f>
        <v>0</v>
      </c>
      <c r="I263" s="139" t="e">
        <f t="shared" si="17"/>
        <v>#DIV/0!</v>
      </c>
      <c r="J263" s="139" t="e">
        <f t="shared" si="16"/>
        <v>#DIV/0!</v>
      </c>
    </row>
    <row r="264" spans="1:10" s="84" customFormat="1" ht="15" hidden="1" customHeight="1">
      <c r="A264" s="85"/>
      <c r="B264" s="85"/>
      <c r="C264" s="85">
        <v>3212</v>
      </c>
      <c r="D264" s="67" t="s">
        <v>1265</v>
      </c>
      <c r="E264" s="67">
        <f>'EU projekti'!E854+'EU projekti'!E889</f>
        <v>129.19999999999999</v>
      </c>
      <c r="F264" s="67">
        <f>'EU projekti'!F854+'EU projekti'!F889</f>
        <v>0</v>
      </c>
      <c r="G264" s="67">
        <f>'EU projekti'!G854+'EU projekti'!G889</f>
        <v>0</v>
      </c>
      <c r="H264" s="67">
        <f>'EU projekti'!H854+'EU projekti'!H889</f>
        <v>0</v>
      </c>
      <c r="I264" s="139">
        <f t="shared" si="17"/>
        <v>0</v>
      </c>
      <c r="J264" s="139" t="e">
        <f t="shared" si="16"/>
        <v>#DIV/0!</v>
      </c>
    </row>
    <row r="265" spans="1:10" s="84" customFormat="1" ht="15" hidden="1" customHeight="1">
      <c r="A265" s="85"/>
      <c r="B265" s="85"/>
      <c r="C265" s="85">
        <v>3213</v>
      </c>
      <c r="D265" s="67" t="s">
        <v>1266</v>
      </c>
      <c r="E265" s="67">
        <f>'EU projekti'!E855+'EU projekti'!E890</f>
        <v>0</v>
      </c>
      <c r="F265" s="67">
        <f>'EU projekti'!F855+'EU projekti'!F890</f>
        <v>0</v>
      </c>
      <c r="G265" s="67">
        <f>'EU projekti'!G855+'EU projekti'!G890</f>
        <v>0</v>
      </c>
      <c r="H265" s="67">
        <f>'EU projekti'!H855+'EU projekti'!H890</f>
        <v>0</v>
      </c>
      <c r="I265" s="139" t="e">
        <f t="shared" si="17"/>
        <v>#DIV/0!</v>
      </c>
      <c r="J265" s="139" t="e">
        <f t="shared" si="16"/>
        <v>#DIV/0!</v>
      </c>
    </row>
    <row r="266" spans="1:10" s="84" customFormat="1" ht="15" hidden="1" customHeight="1">
      <c r="A266" s="85"/>
      <c r="B266" s="85"/>
      <c r="C266" s="85">
        <v>3221</v>
      </c>
      <c r="D266" s="67" t="s">
        <v>1267</v>
      </c>
      <c r="E266" s="67">
        <f>'EU projekti'!E856+'EU projekti'!E891</f>
        <v>0</v>
      </c>
      <c r="F266" s="67">
        <f>'EU projekti'!F856+'EU projekti'!F891</f>
        <v>0</v>
      </c>
      <c r="G266" s="67">
        <f>'EU projekti'!G856+'EU projekti'!G891</f>
        <v>0</v>
      </c>
      <c r="H266" s="67">
        <f>'EU projekti'!H856+'EU projekti'!H891</f>
        <v>0</v>
      </c>
      <c r="I266" s="139" t="e">
        <f t="shared" si="17"/>
        <v>#DIV/0!</v>
      </c>
      <c r="J266" s="139" t="e">
        <f t="shared" si="16"/>
        <v>#DIV/0!</v>
      </c>
    </row>
    <row r="267" spans="1:10" s="84" customFormat="1" ht="15" hidden="1" customHeight="1">
      <c r="A267" s="85"/>
      <c r="B267" s="85"/>
      <c r="C267" s="85">
        <v>3222</v>
      </c>
      <c r="D267" s="67" t="s">
        <v>1568</v>
      </c>
      <c r="E267" s="67">
        <f>'EU projekti'!E857+'EU projekti'!E892</f>
        <v>0</v>
      </c>
      <c r="F267" s="67">
        <f>'EU projekti'!F857+'EU projekti'!F892</f>
        <v>0</v>
      </c>
      <c r="G267" s="67">
        <f>'EU projekti'!G857+'EU projekti'!G892</f>
        <v>0</v>
      </c>
      <c r="H267" s="67">
        <f>'EU projekti'!H857+'EU projekti'!H892</f>
        <v>0</v>
      </c>
      <c r="I267" s="139" t="e">
        <f t="shared" si="17"/>
        <v>#DIV/0!</v>
      </c>
      <c r="J267" s="139" t="e">
        <f t="shared" ref="J267:J330" si="18">H267/G267*100</f>
        <v>#DIV/0!</v>
      </c>
    </row>
    <row r="268" spans="1:10" s="84" customFormat="1" ht="15" hidden="1" customHeight="1">
      <c r="A268" s="85"/>
      <c r="B268" s="85"/>
      <c r="C268" s="85">
        <v>3223</v>
      </c>
      <c r="D268" s="67" t="s">
        <v>1269</v>
      </c>
      <c r="E268" s="67">
        <f>'EU projekti'!E858+'EU projekti'!E893</f>
        <v>0</v>
      </c>
      <c r="F268" s="67">
        <f>'EU projekti'!F858+'EU projekti'!F893</f>
        <v>0</v>
      </c>
      <c r="G268" s="67">
        <f>'EU projekti'!G858+'EU projekti'!G893</f>
        <v>0</v>
      </c>
      <c r="H268" s="67">
        <f>'EU projekti'!H858+'EU projekti'!H893</f>
        <v>0</v>
      </c>
      <c r="I268" s="139" t="e">
        <f t="shared" si="17"/>
        <v>#DIV/0!</v>
      </c>
      <c r="J268" s="139" t="e">
        <f t="shared" si="18"/>
        <v>#DIV/0!</v>
      </c>
    </row>
    <row r="269" spans="1:10" s="84" customFormat="1" ht="15" hidden="1" customHeight="1">
      <c r="A269" s="85"/>
      <c r="B269" s="85"/>
      <c r="C269" s="85">
        <v>3224</v>
      </c>
      <c r="D269" s="67" t="s">
        <v>1411</v>
      </c>
      <c r="E269" s="67">
        <f>'EU projekti'!E859+'EU projekti'!E894</f>
        <v>0</v>
      </c>
      <c r="F269" s="67">
        <f>'EU projekti'!F859+'EU projekti'!F894</f>
        <v>0</v>
      </c>
      <c r="G269" s="67">
        <f>'EU projekti'!G859+'EU projekti'!G894</f>
        <v>0</v>
      </c>
      <c r="H269" s="67">
        <f>'EU projekti'!H859+'EU projekti'!H894</f>
        <v>0</v>
      </c>
      <c r="I269" s="139" t="e">
        <f t="shared" ref="I269:I350" si="19">H269/E269*100</f>
        <v>#DIV/0!</v>
      </c>
      <c r="J269" s="139" t="e">
        <f t="shared" si="18"/>
        <v>#DIV/0!</v>
      </c>
    </row>
    <row r="270" spans="1:10" s="84" customFormat="1" ht="15" hidden="1" customHeight="1">
      <c r="A270" s="85"/>
      <c r="B270" s="85"/>
      <c r="C270" s="85">
        <v>3231</v>
      </c>
      <c r="D270" s="67" t="s">
        <v>1272</v>
      </c>
      <c r="E270" s="67">
        <f>'EU projekti'!E860+'EU projekti'!E895</f>
        <v>0</v>
      </c>
      <c r="F270" s="67">
        <f>'EU projekti'!F860+'EU projekti'!F895</f>
        <v>0</v>
      </c>
      <c r="G270" s="67">
        <f>'EU projekti'!G860+'EU projekti'!G895</f>
        <v>0</v>
      </c>
      <c r="H270" s="67">
        <f>'EU projekti'!H860+'EU projekti'!H895</f>
        <v>0</v>
      </c>
      <c r="I270" s="139" t="e">
        <f t="shared" si="19"/>
        <v>#DIV/0!</v>
      </c>
      <c r="J270" s="139" t="e">
        <f t="shared" si="18"/>
        <v>#DIV/0!</v>
      </c>
    </row>
    <row r="271" spans="1:10" s="84" customFormat="1" ht="15" hidden="1" customHeight="1">
      <c r="A271" s="85"/>
      <c r="B271" s="85"/>
      <c r="C271" s="85">
        <v>3232</v>
      </c>
      <c r="D271" s="67" t="s">
        <v>1273</v>
      </c>
      <c r="E271" s="67">
        <f>'EU projekti'!E861+'EU projekti'!E896</f>
        <v>0</v>
      </c>
      <c r="F271" s="67">
        <f>'EU projekti'!F861+'EU projekti'!F896</f>
        <v>0</v>
      </c>
      <c r="G271" s="67">
        <f>'EU projekti'!G861+'EU projekti'!G896</f>
        <v>0</v>
      </c>
      <c r="H271" s="67">
        <f>'EU projekti'!H861+'EU projekti'!H896</f>
        <v>0</v>
      </c>
      <c r="I271" s="139" t="e">
        <f t="shared" si="19"/>
        <v>#DIV/0!</v>
      </c>
      <c r="J271" s="139" t="e">
        <f t="shared" si="18"/>
        <v>#DIV/0!</v>
      </c>
    </row>
    <row r="272" spans="1:10" s="84" customFormat="1" ht="15" hidden="1" customHeight="1">
      <c r="A272" s="85"/>
      <c r="B272" s="85"/>
      <c r="C272" s="85">
        <v>3233</v>
      </c>
      <c r="D272" s="67" t="s">
        <v>1274</v>
      </c>
      <c r="E272" s="67">
        <f>'EU projekti'!E862+'EU projekti'!E897</f>
        <v>1657.5</v>
      </c>
      <c r="F272" s="67">
        <f>'EU projekti'!F862+'EU projekti'!F897</f>
        <v>0</v>
      </c>
      <c r="G272" s="67">
        <f>'EU projekti'!G862+'EU projekti'!G897</f>
        <v>0</v>
      </c>
      <c r="H272" s="67">
        <f>'EU projekti'!H862+'EU projekti'!H897</f>
        <v>0</v>
      </c>
      <c r="I272" s="139">
        <f t="shared" si="19"/>
        <v>0</v>
      </c>
      <c r="J272" s="139" t="e">
        <f t="shared" si="18"/>
        <v>#DIV/0!</v>
      </c>
    </row>
    <row r="273" spans="1:10" s="84" customFormat="1" ht="15" hidden="1" customHeight="1">
      <c r="A273" s="85"/>
      <c r="B273" s="85"/>
      <c r="C273" s="85">
        <v>3234</v>
      </c>
      <c r="D273" s="67" t="s">
        <v>1275</v>
      </c>
      <c r="E273" s="67">
        <f>'EU projekti'!E863+'EU projekti'!E898</f>
        <v>0</v>
      </c>
      <c r="F273" s="67">
        <f>'EU projekti'!F863+'EU projekti'!F898</f>
        <v>0</v>
      </c>
      <c r="G273" s="67">
        <f>'EU projekti'!G863+'EU projekti'!G898</f>
        <v>0</v>
      </c>
      <c r="H273" s="67">
        <f>'EU projekti'!H863+'EU projekti'!H898</f>
        <v>0</v>
      </c>
      <c r="I273" s="139" t="e">
        <f t="shared" si="19"/>
        <v>#DIV/0!</v>
      </c>
      <c r="J273" s="139" t="e">
        <f t="shared" si="18"/>
        <v>#DIV/0!</v>
      </c>
    </row>
    <row r="274" spans="1:10" s="84" customFormat="1" ht="15" hidden="1" customHeight="1">
      <c r="A274" s="85"/>
      <c r="B274" s="85"/>
      <c r="C274" s="85">
        <v>3235</v>
      </c>
      <c r="D274" s="67" t="s">
        <v>1276</v>
      </c>
      <c r="E274" s="67">
        <f>'EU projekti'!E864+'EU projekti'!E899</f>
        <v>0</v>
      </c>
      <c r="F274" s="67">
        <f>'EU projekti'!F864+'EU projekti'!F899</f>
        <v>0</v>
      </c>
      <c r="G274" s="67">
        <f>'EU projekti'!G864+'EU projekti'!G899</f>
        <v>0</v>
      </c>
      <c r="H274" s="67">
        <f>'EU projekti'!H864+'EU projekti'!H899</f>
        <v>0</v>
      </c>
      <c r="I274" s="139" t="e">
        <f t="shared" si="19"/>
        <v>#DIV/0!</v>
      </c>
      <c r="J274" s="139" t="e">
        <f t="shared" si="18"/>
        <v>#DIV/0!</v>
      </c>
    </row>
    <row r="275" spans="1:10" s="84" customFormat="1" ht="15" hidden="1" customHeight="1">
      <c r="A275" s="85"/>
      <c r="B275" s="85"/>
      <c r="C275" s="85">
        <v>3237</v>
      </c>
      <c r="D275" s="67" t="s">
        <v>1278</v>
      </c>
      <c r="E275" s="67">
        <f>'EU projekti'!E865+'EU projekti'!E900</f>
        <v>0</v>
      </c>
      <c r="F275" s="67">
        <f>'EU projekti'!F865+'EU projekti'!F900</f>
        <v>0</v>
      </c>
      <c r="G275" s="67">
        <f>'EU projekti'!G865+'EU projekti'!G900</f>
        <v>0</v>
      </c>
      <c r="H275" s="67">
        <f>'EU projekti'!H865+'EU projekti'!H900</f>
        <v>0</v>
      </c>
      <c r="I275" s="139" t="e">
        <f t="shared" si="19"/>
        <v>#DIV/0!</v>
      </c>
      <c r="J275" s="139" t="e">
        <f t="shared" si="18"/>
        <v>#DIV/0!</v>
      </c>
    </row>
    <row r="276" spans="1:10" s="84" customFormat="1" ht="15" hidden="1" customHeight="1">
      <c r="A276" s="85"/>
      <c r="B276" s="85"/>
      <c r="C276" s="85">
        <v>3238</v>
      </c>
      <c r="D276" s="67" t="s">
        <v>1279</v>
      </c>
      <c r="E276" s="67">
        <f>'EU projekti'!E866+'EU projekti'!E901</f>
        <v>0</v>
      </c>
      <c r="F276" s="67">
        <f>'EU projekti'!F866+'EU projekti'!F901</f>
        <v>0</v>
      </c>
      <c r="G276" s="67">
        <f>'EU projekti'!G866+'EU projekti'!G901</f>
        <v>0</v>
      </c>
      <c r="H276" s="67">
        <f>'EU projekti'!H866+'EU projekti'!H901</f>
        <v>0</v>
      </c>
      <c r="I276" s="139" t="e">
        <f t="shared" si="19"/>
        <v>#DIV/0!</v>
      </c>
      <c r="J276" s="139" t="e">
        <f t="shared" si="18"/>
        <v>#DIV/0!</v>
      </c>
    </row>
    <row r="277" spans="1:10" s="84" customFormat="1" ht="15" hidden="1" customHeight="1">
      <c r="A277" s="85"/>
      <c r="B277" s="85"/>
      <c r="C277" s="85">
        <v>3239</v>
      </c>
      <c r="D277" s="67" t="s">
        <v>1280</v>
      </c>
      <c r="E277" s="67">
        <f>'EU projekti'!E867+'EU projekti'!E902</f>
        <v>0</v>
      </c>
      <c r="F277" s="67">
        <f>'EU projekti'!F867+'EU projekti'!F902</f>
        <v>0</v>
      </c>
      <c r="G277" s="67">
        <f>'EU projekti'!G867+'EU projekti'!G902</f>
        <v>0</v>
      </c>
      <c r="H277" s="67">
        <f>'EU projekti'!H867+'EU projekti'!H902</f>
        <v>0</v>
      </c>
      <c r="I277" s="139" t="e">
        <f t="shared" si="19"/>
        <v>#DIV/0!</v>
      </c>
      <c r="J277" s="139" t="e">
        <f t="shared" si="18"/>
        <v>#DIV/0!</v>
      </c>
    </row>
    <row r="278" spans="1:10" s="84" customFormat="1" ht="15" hidden="1" customHeight="1">
      <c r="A278" s="85"/>
      <c r="B278" s="85"/>
      <c r="C278" s="85">
        <v>3293</v>
      </c>
      <c r="D278" s="67" t="s">
        <v>1297</v>
      </c>
      <c r="E278" s="67">
        <f>'EU projekti'!E868+'EU projekti'!E903</f>
        <v>0</v>
      </c>
      <c r="F278" s="67">
        <f>'EU projekti'!F868+'EU projekti'!F903</f>
        <v>0</v>
      </c>
      <c r="G278" s="67">
        <f>'EU projekti'!G868+'EU projekti'!G903</f>
        <v>0</v>
      </c>
      <c r="H278" s="67">
        <f>'EU projekti'!H868+'EU projekti'!H903</f>
        <v>0</v>
      </c>
      <c r="I278" s="139" t="e">
        <f t="shared" si="19"/>
        <v>#DIV/0!</v>
      </c>
      <c r="J278" s="139" t="e">
        <f t="shared" si="18"/>
        <v>#DIV/0!</v>
      </c>
    </row>
    <row r="279" spans="1:10" s="84" customFormat="1" ht="15" hidden="1" customHeight="1">
      <c r="A279" s="85"/>
      <c r="B279" s="101">
        <v>35</v>
      </c>
      <c r="C279" s="85"/>
      <c r="D279" s="101" t="s">
        <v>1549</v>
      </c>
      <c r="E279" s="102">
        <f>E280</f>
        <v>10133.040000000001</v>
      </c>
      <c r="F279" s="102">
        <f>F280</f>
        <v>0</v>
      </c>
      <c r="G279" s="102">
        <f>G280</f>
        <v>0</v>
      </c>
      <c r="H279" s="102">
        <f>H280</f>
        <v>0</v>
      </c>
      <c r="I279" s="139">
        <f t="shared" si="19"/>
        <v>0</v>
      </c>
      <c r="J279" s="139" t="e">
        <f t="shared" si="18"/>
        <v>#DIV/0!</v>
      </c>
    </row>
    <row r="280" spans="1:10" s="84" customFormat="1" ht="15" hidden="1" customHeight="1">
      <c r="A280" s="85"/>
      <c r="B280" s="85"/>
      <c r="C280" s="85">
        <v>3531</v>
      </c>
      <c r="D280" s="67" t="s">
        <v>1527</v>
      </c>
      <c r="E280" s="67">
        <f>'EU projekti'!E905+'EU projekti'!E870</f>
        <v>10133.040000000001</v>
      </c>
      <c r="F280" s="67">
        <f>'EU projekti'!F905+'EU projekti'!F870</f>
        <v>0</v>
      </c>
      <c r="G280" s="67">
        <f>'EU projekti'!G905+'EU projekti'!G870</f>
        <v>0</v>
      </c>
      <c r="H280" s="67">
        <f>'EU projekti'!H905+'EU projekti'!H870</f>
        <v>0</v>
      </c>
      <c r="I280" s="139">
        <f t="shared" si="19"/>
        <v>0</v>
      </c>
      <c r="J280" s="139" t="e">
        <f t="shared" si="18"/>
        <v>#DIV/0!</v>
      </c>
    </row>
    <row r="281" spans="1:10" s="84" customFormat="1" ht="15" hidden="1" customHeight="1">
      <c r="A281" s="85"/>
      <c r="B281" s="101">
        <v>36</v>
      </c>
      <c r="C281" s="85"/>
      <c r="D281" s="101" t="s">
        <v>1389</v>
      </c>
      <c r="E281" s="102">
        <f>E282</f>
        <v>0</v>
      </c>
      <c r="F281" s="102">
        <f>F282</f>
        <v>0</v>
      </c>
      <c r="G281" s="102">
        <f>G282</f>
        <v>0</v>
      </c>
      <c r="H281" s="102">
        <f>H282</f>
        <v>0</v>
      </c>
      <c r="I281" s="139" t="e">
        <f t="shared" si="19"/>
        <v>#DIV/0!</v>
      </c>
      <c r="J281" s="139" t="e">
        <f t="shared" si="18"/>
        <v>#DIV/0!</v>
      </c>
    </row>
    <row r="282" spans="1:10" s="84" customFormat="1" ht="15" hidden="1" customHeight="1">
      <c r="A282" s="85"/>
      <c r="B282" s="85"/>
      <c r="C282" s="85">
        <v>3693</v>
      </c>
      <c r="D282" s="67" t="s">
        <v>1530</v>
      </c>
      <c r="E282" s="67">
        <f>'EU projekti'!E907+'EU projekti'!E872</f>
        <v>0</v>
      </c>
      <c r="F282" s="67">
        <f>'EU projekti'!F907+'EU projekti'!F872</f>
        <v>0</v>
      </c>
      <c r="G282" s="67">
        <f>'EU projekti'!G907+'EU projekti'!G872</f>
        <v>0</v>
      </c>
      <c r="H282" s="67">
        <f>'EU projekti'!H907+'EU projekti'!H872</f>
        <v>0</v>
      </c>
      <c r="I282" s="139" t="e">
        <f t="shared" si="19"/>
        <v>#DIV/0!</v>
      </c>
      <c r="J282" s="139" t="e">
        <f t="shared" si="18"/>
        <v>#DIV/0!</v>
      </c>
    </row>
    <row r="283" spans="1:10" s="84" customFormat="1" ht="15" hidden="1" customHeight="1">
      <c r="A283" s="85"/>
      <c r="B283" s="101">
        <v>38</v>
      </c>
      <c r="C283" s="85"/>
      <c r="D283" s="101" t="s">
        <v>1350</v>
      </c>
      <c r="E283" s="102">
        <f>E284</f>
        <v>0</v>
      </c>
      <c r="F283" s="102">
        <f>F284</f>
        <v>0</v>
      </c>
      <c r="G283" s="102">
        <f>G284</f>
        <v>0</v>
      </c>
      <c r="H283" s="102">
        <f>H284</f>
        <v>0</v>
      </c>
      <c r="I283" s="139" t="e">
        <f t="shared" si="19"/>
        <v>#DIV/0!</v>
      </c>
      <c r="J283" s="139" t="e">
        <f t="shared" si="18"/>
        <v>#DIV/0!</v>
      </c>
    </row>
    <row r="284" spans="1:10" s="84" customFormat="1" ht="15" hidden="1" customHeight="1">
      <c r="A284" s="85"/>
      <c r="B284" s="85"/>
      <c r="C284" s="85">
        <v>3813</v>
      </c>
      <c r="D284" s="67" t="s">
        <v>1529</v>
      </c>
      <c r="E284" s="67">
        <f>'EU projekti'!E874+'EU projekti'!E909</f>
        <v>0</v>
      </c>
      <c r="F284" s="67">
        <f>'EU projekti'!F874+'EU projekti'!F909</f>
        <v>0</v>
      </c>
      <c r="G284" s="67">
        <f>'EU projekti'!G874+'EU projekti'!G909</f>
        <v>0</v>
      </c>
      <c r="H284" s="67">
        <f>'EU projekti'!H874+'EU projekti'!H909</f>
        <v>0</v>
      </c>
      <c r="I284" s="139" t="e">
        <f t="shared" si="19"/>
        <v>#DIV/0!</v>
      </c>
      <c r="J284" s="139" t="e">
        <f t="shared" si="18"/>
        <v>#DIV/0!</v>
      </c>
    </row>
    <row r="285" spans="1:10" s="84" customFormat="1" ht="15" hidden="1" customHeight="1">
      <c r="A285" s="101">
        <v>4</v>
      </c>
      <c r="B285" s="85"/>
      <c r="C285" s="85"/>
      <c r="D285" s="101" t="s">
        <v>1343</v>
      </c>
      <c r="E285" s="102">
        <f>E286</f>
        <v>36042.33</v>
      </c>
      <c r="F285" s="102">
        <f>F286</f>
        <v>0</v>
      </c>
      <c r="G285" s="102">
        <f>G286</f>
        <v>0</v>
      </c>
      <c r="H285" s="102">
        <f>H286</f>
        <v>0</v>
      </c>
      <c r="I285" s="139">
        <f t="shared" si="19"/>
        <v>0</v>
      </c>
      <c r="J285" s="139" t="e">
        <f t="shared" si="18"/>
        <v>#DIV/0!</v>
      </c>
    </row>
    <row r="286" spans="1:10" s="84" customFormat="1" ht="15" hidden="1" customHeight="1">
      <c r="A286" s="85"/>
      <c r="B286" s="101">
        <v>42</v>
      </c>
      <c r="C286" s="85"/>
      <c r="D286" s="101" t="s">
        <v>1344</v>
      </c>
      <c r="E286" s="102">
        <f>SUM(E287:E289)</f>
        <v>36042.33</v>
      </c>
      <c r="F286" s="102">
        <f>SUM(F287:F289)</f>
        <v>0</v>
      </c>
      <c r="G286" s="102">
        <f>SUM(G287:G289)</f>
        <v>0</v>
      </c>
      <c r="H286" s="102">
        <f>SUM(H287:H289)</f>
        <v>0</v>
      </c>
      <c r="I286" s="139">
        <f t="shared" si="19"/>
        <v>0</v>
      </c>
      <c r="J286" s="139" t="e">
        <f t="shared" si="18"/>
        <v>#DIV/0!</v>
      </c>
    </row>
    <row r="287" spans="1:10" s="84" customFormat="1" ht="15" hidden="1" customHeight="1">
      <c r="A287" s="85"/>
      <c r="B287" s="85"/>
      <c r="C287" s="85">
        <v>4221</v>
      </c>
      <c r="D287" s="67" t="s">
        <v>1287</v>
      </c>
      <c r="E287" s="67">
        <f>'EU projekti'!E877+'EU projekti'!E912</f>
        <v>0</v>
      </c>
      <c r="F287" s="67">
        <f>'EU projekti'!F877+'EU projekti'!F912</f>
        <v>0</v>
      </c>
      <c r="G287" s="67">
        <f>'EU projekti'!G877+'EU projekti'!G912</f>
        <v>0</v>
      </c>
      <c r="H287" s="67">
        <f>'EU projekti'!H877+'EU projekti'!H912</f>
        <v>0</v>
      </c>
      <c r="I287" s="139" t="e">
        <f t="shared" si="19"/>
        <v>#DIV/0!</v>
      </c>
      <c r="J287" s="139" t="e">
        <f t="shared" si="18"/>
        <v>#DIV/0!</v>
      </c>
    </row>
    <row r="288" spans="1:10" s="84" customFormat="1" ht="15" hidden="1" customHeight="1">
      <c r="A288" s="85"/>
      <c r="B288" s="85"/>
      <c r="C288" s="85">
        <v>4224</v>
      </c>
      <c r="D288" s="67" t="s">
        <v>1310</v>
      </c>
      <c r="E288" s="67">
        <f>'EU projekti'!E878+'EU projekti'!E913</f>
        <v>20250.18</v>
      </c>
      <c r="F288" s="67">
        <f>'EU projekti'!F878+'EU projekti'!F913</f>
        <v>0</v>
      </c>
      <c r="G288" s="67">
        <f>'EU projekti'!G878+'EU projekti'!G913</f>
        <v>0</v>
      </c>
      <c r="H288" s="67">
        <f>'EU projekti'!H878+'EU projekti'!H913</f>
        <v>0</v>
      </c>
      <c r="I288" s="139">
        <f t="shared" si="19"/>
        <v>0</v>
      </c>
      <c r="J288" s="139" t="e">
        <f t="shared" si="18"/>
        <v>#DIV/0!</v>
      </c>
    </row>
    <row r="289" spans="1:10" s="84" customFormat="1" ht="15" hidden="1" customHeight="1">
      <c r="A289" s="85"/>
      <c r="B289" s="85"/>
      <c r="C289" s="85">
        <v>4262</v>
      </c>
      <c r="D289" s="67" t="s">
        <v>1409</v>
      </c>
      <c r="E289" s="67">
        <f>'EU projekti'!E879+'EU projekti'!E914</f>
        <v>15792.15</v>
      </c>
      <c r="F289" s="67">
        <f>'EU projekti'!F879+'EU projekti'!F914</f>
        <v>0</v>
      </c>
      <c r="G289" s="67">
        <f>'EU projekti'!G879+'EU projekti'!G914</f>
        <v>0</v>
      </c>
      <c r="H289" s="67">
        <f>'EU projekti'!H879+'EU projekti'!H914</f>
        <v>0</v>
      </c>
      <c r="I289" s="139">
        <f t="shared" si="19"/>
        <v>0</v>
      </c>
      <c r="J289" s="139" t="e">
        <f t="shared" si="18"/>
        <v>#DIV/0!</v>
      </c>
    </row>
    <row r="290" spans="1:10" s="84" customFormat="1" ht="15" hidden="1" customHeight="1">
      <c r="A290" s="258" t="s">
        <v>1504</v>
      </c>
      <c r="B290" s="270"/>
      <c r="C290" s="270"/>
      <c r="D290" s="271"/>
      <c r="E290" s="135">
        <f>E291+E320</f>
        <v>14243.73</v>
      </c>
      <c r="F290" s="135">
        <f>F291+F320</f>
        <v>0</v>
      </c>
      <c r="G290" s="135">
        <f>G291+G320</f>
        <v>0</v>
      </c>
      <c r="H290" s="135">
        <f>H291+H320</f>
        <v>0</v>
      </c>
      <c r="I290" s="136">
        <f t="shared" si="19"/>
        <v>0</v>
      </c>
      <c r="J290" s="136" t="e">
        <f t="shared" si="18"/>
        <v>#DIV/0!</v>
      </c>
    </row>
    <row r="291" spans="1:10" s="84" customFormat="1" ht="15" hidden="1" customHeight="1">
      <c r="A291" s="101">
        <v>3</v>
      </c>
      <c r="B291" s="85"/>
      <c r="C291" s="41"/>
      <c r="D291" s="41" t="s">
        <v>1356</v>
      </c>
      <c r="E291" s="64">
        <f>E292+E296+E313+E315+E317</f>
        <v>7883.92</v>
      </c>
      <c r="F291" s="64">
        <f>F292+F296+F313+F315+F317</f>
        <v>0</v>
      </c>
      <c r="G291" s="64">
        <f>G292+G296+G313+G315+G317</f>
        <v>0</v>
      </c>
      <c r="H291" s="64">
        <f>H292+H296+H313+H315+H317</f>
        <v>0</v>
      </c>
      <c r="I291" s="138">
        <f t="shared" si="19"/>
        <v>0</v>
      </c>
      <c r="J291" s="138" t="e">
        <f t="shared" si="18"/>
        <v>#DIV/0!</v>
      </c>
    </row>
    <row r="292" spans="1:10" s="84" customFormat="1" ht="15" hidden="1" customHeight="1">
      <c r="A292" s="85"/>
      <c r="B292" s="101">
        <v>31</v>
      </c>
      <c r="C292" s="41"/>
      <c r="D292" s="41" t="s">
        <v>1318</v>
      </c>
      <c r="E292" s="64">
        <f>SUM(E293:E295)</f>
        <v>5780.41</v>
      </c>
      <c r="F292" s="64">
        <f>SUM(F293:F295)</f>
        <v>0</v>
      </c>
      <c r="G292" s="64">
        <f>SUM(G293:G295)</f>
        <v>0</v>
      </c>
      <c r="H292" s="64">
        <f>SUM(H293:H295)</f>
        <v>0</v>
      </c>
      <c r="I292" s="138">
        <f t="shared" si="19"/>
        <v>0</v>
      </c>
      <c r="J292" s="138" t="e">
        <f t="shared" si="18"/>
        <v>#DIV/0!</v>
      </c>
    </row>
    <row r="293" spans="1:10" s="84" customFormat="1" ht="15" hidden="1" customHeight="1">
      <c r="A293" s="85"/>
      <c r="B293" s="85"/>
      <c r="C293" s="85">
        <v>3111</v>
      </c>
      <c r="D293" s="67" t="s">
        <v>1395</v>
      </c>
      <c r="E293" s="67">
        <f>'EU projekti'!E920+'EU projekti'!E955</f>
        <v>4961.71</v>
      </c>
      <c r="F293" s="67">
        <f>'EU projekti'!F920+'EU projekti'!F955</f>
        <v>0</v>
      </c>
      <c r="G293" s="67">
        <f>'EU projekti'!G920+'EU projekti'!G955</f>
        <v>0</v>
      </c>
      <c r="H293" s="67">
        <f>'EU projekti'!H920+'EU projekti'!H955</f>
        <v>0</v>
      </c>
      <c r="I293" s="139">
        <f t="shared" si="19"/>
        <v>0</v>
      </c>
      <c r="J293" s="139" t="e">
        <f t="shared" si="18"/>
        <v>#DIV/0!</v>
      </c>
    </row>
    <row r="294" spans="1:10" s="84" customFormat="1" ht="15" hidden="1" customHeight="1">
      <c r="A294" s="85"/>
      <c r="B294" s="85"/>
      <c r="C294" s="85">
        <v>3121</v>
      </c>
      <c r="D294" s="67" t="s">
        <v>1293</v>
      </c>
      <c r="E294" s="67">
        <f>'EU projekti'!E921+'EU projekti'!E956</f>
        <v>0</v>
      </c>
      <c r="F294" s="67">
        <f>'EU projekti'!F921+'EU projekti'!F956</f>
        <v>0</v>
      </c>
      <c r="G294" s="67">
        <f>'EU projekti'!G921+'EU projekti'!G956</f>
        <v>0</v>
      </c>
      <c r="H294" s="67">
        <f>'EU projekti'!H921+'EU projekti'!H956</f>
        <v>0</v>
      </c>
      <c r="I294" s="139" t="e">
        <f t="shared" si="19"/>
        <v>#DIV/0!</v>
      </c>
      <c r="J294" s="139" t="e">
        <f t="shared" si="18"/>
        <v>#DIV/0!</v>
      </c>
    </row>
    <row r="295" spans="1:10" s="84" customFormat="1" ht="15" hidden="1" customHeight="1">
      <c r="A295" s="85"/>
      <c r="B295" s="85"/>
      <c r="C295" s="85">
        <v>3132</v>
      </c>
      <c r="D295" s="67" t="s">
        <v>1354</v>
      </c>
      <c r="E295" s="67">
        <f>'EU projekti'!E922+'EU projekti'!E957</f>
        <v>818.7</v>
      </c>
      <c r="F295" s="67">
        <f>'EU projekti'!F922+'EU projekti'!F957</f>
        <v>0</v>
      </c>
      <c r="G295" s="67">
        <f>'EU projekti'!G922+'EU projekti'!G957</f>
        <v>0</v>
      </c>
      <c r="H295" s="67">
        <f>'EU projekti'!H922+'EU projekti'!H957</f>
        <v>0</v>
      </c>
      <c r="I295" s="139">
        <f t="shared" si="19"/>
        <v>0</v>
      </c>
      <c r="J295" s="139" t="e">
        <f t="shared" si="18"/>
        <v>#DIV/0!</v>
      </c>
    </row>
    <row r="296" spans="1:10" s="84" customFormat="1" ht="15" hidden="1" customHeight="1">
      <c r="A296" s="85"/>
      <c r="B296" s="101">
        <v>32</v>
      </c>
      <c r="C296" s="85"/>
      <c r="D296" s="101" t="s">
        <v>1321</v>
      </c>
      <c r="E296" s="102">
        <f>SUM(E297:E312)</f>
        <v>315.3</v>
      </c>
      <c r="F296" s="102">
        <f>SUM(F297:F312)</f>
        <v>0</v>
      </c>
      <c r="G296" s="102">
        <f>SUM(G297:G312)</f>
        <v>0</v>
      </c>
      <c r="H296" s="102">
        <f>SUM(H297:H312)</f>
        <v>0</v>
      </c>
      <c r="I296" s="139">
        <f t="shared" si="19"/>
        <v>0</v>
      </c>
      <c r="J296" s="139" t="e">
        <f t="shared" si="18"/>
        <v>#DIV/0!</v>
      </c>
    </row>
    <row r="297" spans="1:10" s="84" customFormat="1" ht="15" hidden="1" customHeight="1">
      <c r="A297" s="85"/>
      <c r="B297" s="85"/>
      <c r="C297" s="85">
        <v>3211</v>
      </c>
      <c r="D297" s="67" t="s">
        <v>1264</v>
      </c>
      <c r="E297" s="67">
        <f>'EU projekti'!E924+'EU projekti'!E959</f>
        <v>0</v>
      </c>
      <c r="F297" s="67">
        <f>'EU projekti'!F924+'EU projekti'!F959</f>
        <v>0</v>
      </c>
      <c r="G297" s="67">
        <f>'EU projekti'!G924+'EU projekti'!G959</f>
        <v>0</v>
      </c>
      <c r="H297" s="67">
        <f>'EU projekti'!H924+'EU projekti'!H959</f>
        <v>0</v>
      </c>
      <c r="I297" s="139" t="e">
        <f t="shared" si="19"/>
        <v>#DIV/0!</v>
      </c>
      <c r="J297" s="139" t="e">
        <f t="shared" si="18"/>
        <v>#DIV/0!</v>
      </c>
    </row>
    <row r="298" spans="1:10" s="84" customFormat="1" ht="15" hidden="1" customHeight="1">
      <c r="A298" s="85"/>
      <c r="B298" s="85"/>
      <c r="C298" s="85">
        <v>3212</v>
      </c>
      <c r="D298" s="67" t="s">
        <v>1265</v>
      </c>
      <c r="E298" s="67">
        <f>'EU projekti'!E925+'EU projekti'!E960</f>
        <v>0</v>
      </c>
      <c r="F298" s="67">
        <f>'EU projekti'!F925+'EU projekti'!F960</f>
        <v>0</v>
      </c>
      <c r="G298" s="67">
        <f>'EU projekti'!G925+'EU projekti'!G960</f>
        <v>0</v>
      </c>
      <c r="H298" s="67">
        <f>'EU projekti'!H925+'EU projekti'!H960</f>
        <v>0</v>
      </c>
      <c r="I298" s="139" t="e">
        <f t="shared" si="19"/>
        <v>#DIV/0!</v>
      </c>
      <c r="J298" s="139" t="e">
        <f t="shared" si="18"/>
        <v>#DIV/0!</v>
      </c>
    </row>
    <row r="299" spans="1:10" s="84" customFormat="1" ht="15" hidden="1" customHeight="1">
      <c r="A299" s="85"/>
      <c r="B299" s="85"/>
      <c r="C299" s="85">
        <v>3213</v>
      </c>
      <c r="D299" s="67" t="s">
        <v>1266</v>
      </c>
      <c r="E299" s="67">
        <f>'EU projekti'!E926+'EU projekti'!E961</f>
        <v>22.8</v>
      </c>
      <c r="F299" s="67">
        <f>'EU projekti'!F926+'EU projekti'!F961</f>
        <v>0</v>
      </c>
      <c r="G299" s="67">
        <f>'EU projekti'!G926+'EU projekti'!G961</f>
        <v>0</v>
      </c>
      <c r="H299" s="67">
        <f>'EU projekti'!H926+'EU projekti'!H961</f>
        <v>0</v>
      </c>
      <c r="I299" s="139">
        <f t="shared" si="19"/>
        <v>0</v>
      </c>
      <c r="J299" s="139" t="e">
        <f t="shared" si="18"/>
        <v>#DIV/0!</v>
      </c>
    </row>
    <row r="300" spans="1:10" s="84" customFormat="1" ht="15" hidden="1" customHeight="1">
      <c r="A300" s="85"/>
      <c r="B300" s="85"/>
      <c r="C300" s="85">
        <v>3221</v>
      </c>
      <c r="D300" s="67" t="s">
        <v>1267</v>
      </c>
      <c r="E300" s="67">
        <f>'EU projekti'!E927+'EU projekti'!E962</f>
        <v>0</v>
      </c>
      <c r="F300" s="67">
        <f>'EU projekti'!F927+'EU projekti'!F962</f>
        <v>0</v>
      </c>
      <c r="G300" s="67">
        <f>'EU projekti'!G927+'EU projekti'!G962</f>
        <v>0</v>
      </c>
      <c r="H300" s="67">
        <f>'EU projekti'!H927+'EU projekti'!H962</f>
        <v>0</v>
      </c>
      <c r="I300" s="139" t="e">
        <f t="shared" si="19"/>
        <v>#DIV/0!</v>
      </c>
      <c r="J300" s="139" t="e">
        <f t="shared" si="18"/>
        <v>#DIV/0!</v>
      </c>
    </row>
    <row r="301" spans="1:10" s="84" customFormat="1" ht="15" hidden="1" customHeight="1">
      <c r="A301" s="85"/>
      <c r="B301" s="85"/>
      <c r="C301" s="85">
        <v>3222</v>
      </c>
      <c r="D301" s="67" t="s">
        <v>1566</v>
      </c>
      <c r="E301" s="67">
        <f>'EU projekti'!E928+'EU projekti'!E963</f>
        <v>0</v>
      </c>
      <c r="F301" s="67">
        <f>'EU projekti'!F928+'EU projekti'!F963</f>
        <v>0</v>
      </c>
      <c r="G301" s="67">
        <f>'EU projekti'!G928+'EU projekti'!G963</f>
        <v>0</v>
      </c>
      <c r="H301" s="67">
        <f>'EU projekti'!H928+'EU projekti'!H963</f>
        <v>0</v>
      </c>
      <c r="I301" s="139" t="e">
        <f t="shared" si="19"/>
        <v>#DIV/0!</v>
      </c>
      <c r="J301" s="139" t="e">
        <f t="shared" si="18"/>
        <v>#DIV/0!</v>
      </c>
    </row>
    <row r="302" spans="1:10" s="84" customFormat="1" ht="15" hidden="1" customHeight="1">
      <c r="A302" s="85"/>
      <c r="B302" s="85"/>
      <c r="C302" s="85">
        <v>3223</v>
      </c>
      <c r="D302" s="67" t="s">
        <v>1269</v>
      </c>
      <c r="E302" s="67">
        <f>'EU projekti'!E929+'EU projekti'!E964</f>
        <v>0</v>
      </c>
      <c r="F302" s="67">
        <f>'EU projekti'!F929+'EU projekti'!F964</f>
        <v>0</v>
      </c>
      <c r="G302" s="67">
        <f>'EU projekti'!G929+'EU projekti'!G964</f>
        <v>0</v>
      </c>
      <c r="H302" s="67">
        <f>'EU projekti'!H929+'EU projekti'!H964</f>
        <v>0</v>
      </c>
      <c r="I302" s="139" t="e">
        <f t="shared" si="19"/>
        <v>#DIV/0!</v>
      </c>
      <c r="J302" s="139" t="e">
        <f t="shared" si="18"/>
        <v>#DIV/0!</v>
      </c>
    </row>
    <row r="303" spans="1:10" s="84" customFormat="1" ht="15" hidden="1" customHeight="1">
      <c r="A303" s="85"/>
      <c r="B303" s="85"/>
      <c r="C303" s="85">
        <v>3224</v>
      </c>
      <c r="D303" s="67" t="s">
        <v>1411</v>
      </c>
      <c r="E303" s="67">
        <f>'EU projekti'!E930+'EU projekti'!E965</f>
        <v>0</v>
      </c>
      <c r="F303" s="67">
        <f>'EU projekti'!F930+'EU projekti'!F965</f>
        <v>0</v>
      </c>
      <c r="G303" s="67">
        <f>'EU projekti'!G930+'EU projekti'!G965</f>
        <v>0</v>
      </c>
      <c r="H303" s="67">
        <f>'EU projekti'!H930+'EU projekti'!H965</f>
        <v>0</v>
      </c>
      <c r="I303" s="139" t="e">
        <f t="shared" si="19"/>
        <v>#DIV/0!</v>
      </c>
      <c r="J303" s="139" t="e">
        <f t="shared" si="18"/>
        <v>#DIV/0!</v>
      </c>
    </row>
    <row r="304" spans="1:10" s="84" customFormat="1" ht="15" hidden="1" customHeight="1">
      <c r="A304" s="85"/>
      <c r="B304" s="85"/>
      <c r="C304" s="85">
        <v>3231</v>
      </c>
      <c r="D304" s="67" t="s">
        <v>1272</v>
      </c>
      <c r="E304" s="67">
        <f>'EU projekti'!E931+'EU projekti'!E966</f>
        <v>0</v>
      </c>
      <c r="F304" s="67">
        <f>'EU projekti'!F931+'EU projekti'!F966</f>
        <v>0</v>
      </c>
      <c r="G304" s="67">
        <f>'EU projekti'!G931+'EU projekti'!G966</f>
        <v>0</v>
      </c>
      <c r="H304" s="67">
        <f>'EU projekti'!H931+'EU projekti'!H966</f>
        <v>0</v>
      </c>
      <c r="I304" s="139" t="e">
        <f t="shared" si="19"/>
        <v>#DIV/0!</v>
      </c>
      <c r="J304" s="139" t="e">
        <f t="shared" si="18"/>
        <v>#DIV/0!</v>
      </c>
    </row>
    <row r="305" spans="1:10" s="84" customFormat="1" ht="15" hidden="1" customHeight="1">
      <c r="A305" s="85"/>
      <c r="B305" s="85"/>
      <c r="C305" s="85">
        <v>3232</v>
      </c>
      <c r="D305" s="67" t="s">
        <v>1273</v>
      </c>
      <c r="E305" s="67">
        <f>'EU projekti'!E932+'EU projekti'!E967</f>
        <v>0</v>
      </c>
      <c r="F305" s="67">
        <f>'EU projekti'!F932+'EU projekti'!F967</f>
        <v>0</v>
      </c>
      <c r="G305" s="67">
        <f>'EU projekti'!G932+'EU projekti'!G967</f>
        <v>0</v>
      </c>
      <c r="H305" s="67">
        <f>'EU projekti'!H932+'EU projekti'!H967</f>
        <v>0</v>
      </c>
      <c r="I305" s="139" t="e">
        <f t="shared" si="19"/>
        <v>#DIV/0!</v>
      </c>
      <c r="J305" s="139" t="e">
        <f t="shared" si="18"/>
        <v>#DIV/0!</v>
      </c>
    </row>
    <row r="306" spans="1:10" s="84" customFormat="1" ht="15" hidden="1" customHeight="1">
      <c r="A306" s="85"/>
      <c r="B306" s="85"/>
      <c r="C306" s="85">
        <v>3233</v>
      </c>
      <c r="D306" s="67" t="s">
        <v>1274</v>
      </c>
      <c r="E306" s="67">
        <f>'EU projekti'!E933+'EU projekti'!E968</f>
        <v>292.5</v>
      </c>
      <c r="F306" s="67">
        <f>'EU projekti'!F933+'EU projekti'!F968</f>
        <v>0</v>
      </c>
      <c r="G306" s="67">
        <f>'EU projekti'!G933+'EU projekti'!G968</f>
        <v>0</v>
      </c>
      <c r="H306" s="67">
        <f>'EU projekti'!H933+'EU projekti'!H968</f>
        <v>0</v>
      </c>
      <c r="I306" s="139">
        <f t="shared" si="19"/>
        <v>0</v>
      </c>
      <c r="J306" s="139" t="e">
        <f t="shared" si="18"/>
        <v>#DIV/0!</v>
      </c>
    </row>
    <row r="307" spans="1:10" s="84" customFormat="1" ht="15" hidden="1" customHeight="1">
      <c r="A307" s="85"/>
      <c r="B307" s="85"/>
      <c r="C307" s="85">
        <v>3234</v>
      </c>
      <c r="D307" s="67" t="s">
        <v>1275</v>
      </c>
      <c r="E307" s="67">
        <f>'EU projekti'!E934+'EU projekti'!E969</f>
        <v>0</v>
      </c>
      <c r="F307" s="67">
        <f>'EU projekti'!F934+'EU projekti'!F969</f>
        <v>0</v>
      </c>
      <c r="G307" s="67">
        <f>'EU projekti'!G934+'EU projekti'!G969</f>
        <v>0</v>
      </c>
      <c r="H307" s="67">
        <f>'EU projekti'!H934+'EU projekti'!H969</f>
        <v>0</v>
      </c>
      <c r="I307" s="139" t="e">
        <f t="shared" si="19"/>
        <v>#DIV/0!</v>
      </c>
      <c r="J307" s="139" t="e">
        <f t="shared" si="18"/>
        <v>#DIV/0!</v>
      </c>
    </row>
    <row r="308" spans="1:10" s="84" customFormat="1" ht="15" hidden="1" customHeight="1">
      <c r="A308" s="85"/>
      <c r="B308" s="85"/>
      <c r="C308" s="85">
        <v>3235</v>
      </c>
      <c r="D308" s="67" t="s">
        <v>1276</v>
      </c>
      <c r="E308" s="67">
        <f>'EU projekti'!E935+'EU projekti'!E970</f>
        <v>0</v>
      </c>
      <c r="F308" s="67">
        <f>'EU projekti'!F935+'EU projekti'!F970</f>
        <v>0</v>
      </c>
      <c r="G308" s="67">
        <f>'EU projekti'!G935+'EU projekti'!G970</f>
        <v>0</v>
      </c>
      <c r="H308" s="67">
        <f>'EU projekti'!H935+'EU projekti'!H970</f>
        <v>0</v>
      </c>
      <c r="I308" s="139" t="e">
        <f t="shared" si="19"/>
        <v>#DIV/0!</v>
      </c>
      <c r="J308" s="139" t="e">
        <f t="shared" si="18"/>
        <v>#DIV/0!</v>
      </c>
    </row>
    <row r="309" spans="1:10" s="84" customFormat="1" ht="15" hidden="1" customHeight="1">
      <c r="A309" s="85"/>
      <c r="B309" s="85"/>
      <c r="C309" s="85">
        <v>3237</v>
      </c>
      <c r="D309" s="67" t="s">
        <v>1278</v>
      </c>
      <c r="E309" s="67">
        <f>'EU projekti'!E936+'EU projekti'!E971</f>
        <v>0</v>
      </c>
      <c r="F309" s="67">
        <f>'EU projekti'!F936+'EU projekti'!F971</f>
        <v>0</v>
      </c>
      <c r="G309" s="67">
        <f>'EU projekti'!G936+'EU projekti'!G971</f>
        <v>0</v>
      </c>
      <c r="H309" s="67">
        <f>'EU projekti'!H936+'EU projekti'!H971</f>
        <v>0</v>
      </c>
      <c r="I309" s="139" t="e">
        <f t="shared" si="19"/>
        <v>#DIV/0!</v>
      </c>
      <c r="J309" s="139" t="e">
        <f t="shared" si="18"/>
        <v>#DIV/0!</v>
      </c>
    </row>
    <row r="310" spans="1:10" s="84" customFormat="1" ht="15" hidden="1" customHeight="1">
      <c r="A310" s="85"/>
      <c r="B310" s="85"/>
      <c r="C310" s="85">
        <v>3238</v>
      </c>
      <c r="D310" s="67" t="s">
        <v>1279</v>
      </c>
      <c r="E310" s="67">
        <f>'EU projekti'!E937+'EU projekti'!E972</f>
        <v>0</v>
      </c>
      <c r="F310" s="67">
        <f>'EU projekti'!F937+'EU projekti'!F972</f>
        <v>0</v>
      </c>
      <c r="G310" s="67">
        <f>'EU projekti'!G937+'EU projekti'!G972</f>
        <v>0</v>
      </c>
      <c r="H310" s="67">
        <f>'EU projekti'!H937+'EU projekti'!H972</f>
        <v>0</v>
      </c>
      <c r="I310" s="139" t="e">
        <f t="shared" si="19"/>
        <v>#DIV/0!</v>
      </c>
      <c r="J310" s="139" t="e">
        <f t="shared" si="18"/>
        <v>#DIV/0!</v>
      </c>
    </row>
    <row r="311" spans="1:10" s="84" customFormat="1" ht="15" hidden="1" customHeight="1">
      <c r="A311" s="85"/>
      <c r="B311" s="85"/>
      <c r="C311" s="85">
        <v>3239</v>
      </c>
      <c r="D311" s="67" t="s">
        <v>1280</v>
      </c>
      <c r="E311" s="67">
        <f>'EU projekti'!E938+'EU projekti'!E973</f>
        <v>0</v>
      </c>
      <c r="F311" s="67">
        <f>'EU projekti'!F938+'EU projekti'!F973</f>
        <v>0</v>
      </c>
      <c r="G311" s="67">
        <f>'EU projekti'!G938+'EU projekti'!G973</f>
        <v>0</v>
      </c>
      <c r="H311" s="67">
        <f>'EU projekti'!H938+'EU projekti'!H973</f>
        <v>0</v>
      </c>
      <c r="I311" s="139" t="e">
        <f t="shared" si="19"/>
        <v>#DIV/0!</v>
      </c>
      <c r="J311" s="139" t="e">
        <f t="shared" si="18"/>
        <v>#DIV/0!</v>
      </c>
    </row>
    <row r="312" spans="1:10" s="84" customFormat="1" ht="15" hidden="1" customHeight="1">
      <c r="A312" s="85"/>
      <c r="B312" s="85"/>
      <c r="C312" s="85">
        <v>3293</v>
      </c>
      <c r="D312" s="67" t="s">
        <v>1297</v>
      </c>
      <c r="E312" s="67">
        <f>'EU projekti'!E939+'EU projekti'!E974</f>
        <v>0</v>
      </c>
      <c r="F312" s="67">
        <f>'EU projekti'!F939+'EU projekti'!F974</f>
        <v>0</v>
      </c>
      <c r="G312" s="67">
        <f>'EU projekti'!G939+'EU projekti'!G974</f>
        <v>0</v>
      </c>
      <c r="H312" s="67">
        <f>'EU projekti'!H939+'EU projekti'!H974</f>
        <v>0</v>
      </c>
      <c r="I312" s="139" t="e">
        <f t="shared" si="19"/>
        <v>#DIV/0!</v>
      </c>
      <c r="J312" s="139" t="e">
        <f t="shared" si="18"/>
        <v>#DIV/0!</v>
      </c>
    </row>
    <row r="313" spans="1:10" s="84" customFormat="1" ht="15" hidden="1" customHeight="1">
      <c r="A313" s="85"/>
      <c r="B313" s="101">
        <v>35</v>
      </c>
      <c r="C313" s="85"/>
      <c r="D313" s="101" t="s">
        <v>1549</v>
      </c>
      <c r="E313" s="102">
        <f>E314</f>
        <v>1788.21</v>
      </c>
      <c r="F313" s="102">
        <f>F314</f>
        <v>0</v>
      </c>
      <c r="G313" s="102">
        <f>G314</f>
        <v>0</v>
      </c>
      <c r="H313" s="102">
        <f>H314</f>
        <v>0</v>
      </c>
      <c r="I313" s="139">
        <f t="shared" si="19"/>
        <v>0</v>
      </c>
      <c r="J313" s="139" t="e">
        <f t="shared" si="18"/>
        <v>#DIV/0!</v>
      </c>
    </row>
    <row r="314" spans="1:10" s="84" customFormat="1" ht="15" hidden="1" customHeight="1">
      <c r="A314" s="85"/>
      <c r="B314" s="85"/>
      <c r="C314" s="85">
        <v>3531</v>
      </c>
      <c r="D314" s="67" t="s">
        <v>1527</v>
      </c>
      <c r="E314" s="67">
        <f>'EU projekti'!E941+'EU projekti'!E976</f>
        <v>1788.21</v>
      </c>
      <c r="F314" s="67">
        <f>'EU projekti'!F941+'EU projekti'!F976</f>
        <v>0</v>
      </c>
      <c r="G314" s="67">
        <f>'EU projekti'!G941+'EU projekti'!G976</f>
        <v>0</v>
      </c>
      <c r="H314" s="67">
        <f>'EU projekti'!H941+'EU projekti'!H976</f>
        <v>0</v>
      </c>
      <c r="I314" s="139">
        <f t="shared" si="19"/>
        <v>0</v>
      </c>
      <c r="J314" s="139" t="e">
        <f t="shared" si="18"/>
        <v>#DIV/0!</v>
      </c>
    </row>
    <row r="315" spans="1:10" s="84" customFormat="1" ht="15" hidden="1" customHeight="1">
      <c r="A315" s="85"/>
      <c r="B315" s="101">
        <v>36</v>
      </c>
      <c r="C315" s="85"/>
      <c r="D315" s="101" t="s">
        <v>1389</v>
      </c>
      <c r="E315" s="102">
        <f>E316</f>
        <v>0</v>
      </c>
      <c r="F315" s="102">
        <f>F316</f>
        <v>0</v>
      </c>
      <c r="G315" s="102">
        <f>G316</f>
        <v>0</v>
      </c>
      <c r="H315" s="102">
        <f>H316</f>
        <v>0</v>
      </c>
      <c r="I315" s="139" t="e">
        <f t="shared" si="19"/>
        <v>#DIV/0!</v>
      </c>
      <c r="J315" s="139" t="e">
        <f t="shared" si="18"/>
        <v>#DIV/0!</v>
      </c>
    </row>
    <row r="316" spans="1:10" s="84" customFormat="1" ht="15" hidden="1" customHeight="1">
      <c r="A316" s="85"/>
      <c r="B316" s="85"/>
      <c r="C316" s="85">
        <v>3691</v>
      </c>
      <c r="D316" s="67" t="s">
        <v>1414</v>
      </c>
      <c r="E316" s="67">
        <f>'EU projekti'!E943+'EU projekti'!E978</f>
        <v>0</v>
      </c>
      <c r="F316" s="67">
        <f>'EU projekti'!F943+'EU projekti'!F978</f>
        <v>0</v>
      </c>
      <c r="G316" s="67">
        <f>'EU projekti'!G943+'EU projekti'!G978</f>
        <v>0</v>
      </c>
      <c r="H316" s="67">
        <f>'EU projekti'!H943+'EU projekti'!H978</f>
        <v>0</v>
      </c>
      <c r="I316" s="139" t="e">
        <f t="shared" si="19"/>
        <v>#DIV/0!</v>
      </c>
      <c r="J316" s="139" t="e">
        <f t="shared" si="18"/>
        <v>#DIV/0!</v>
      </c>
    </row>
    <row r="317" spans="1:10" s="84" customFormat="1" ht="15" hidden="1" customHeight="1">
      <c r="A317" s="85"/>
      <c r="B317" s="101">
        <v>38</v>
      </c>
      <c r="C317" s="85"/>
      <c r="D317" s="101" t="s">
        <v>1350</v>
      </c>
      <c r="E317" s="102">
        <f>E318</f>
        <v>0</v>
      </c>
      <c r="F317" s="102">
        <f>F318</f>
        <v>0</v>
      </c>
      <c r="G317" s="102">
        <f>G318</f>
        <v>0</v>
      </c>
      <c r="H317" s="102">
        <f>H318</f>
        <v>0</v>
      </c>
      <c r="I317" s="139" t="e">
        <f t="shared" si="19"/>
        <v>#DIV/0!</v>
      </c>
      <c r="J317" s="139" t="e">
        <f t="shared" si="18"/>
        <v>#DIV/0!</v>
      </c>
    </row>
    <row r="318" spans="1:10" s="84" customFormat="1" ht="15" hidden="1" customHeight="1">
      <c r="A318" s="85"/>
      <c r="B318" s="85"/>
      <c r="C318" s="85">
        <v>3813</v>
      </c>
      <c r="D318" s="67" t="s">
        <v>1529</v>
      </c>
      <c r="E318" s="67">
        <f>'EU projekti'!E980+'EU projekti'!E945</f>
        <v>0</v>
      </c>
      <c r="F318" s="67">
        <f>'EU projekti'!F980+'EU projekti'!F945</f>
        <v>0</v>
      </c>
      <c r="G318" s="67">
        <f>'EU projekti'!G980+'EU projekti'!G945</f>
        <v>0</v>
      </c>
      <c r="H318" s="67">
        <f>'EU projekti'!H980+'EU projekti'!H945</f>
        <v>0</v>
      </c>
      <c r="I318" s="139" t="e">
        <f t="shared" si="19"/>
        <v>#DIV/0!</v>
      </c>
      <c r="J318" s="139" t="e">
        <f t="shared" si="18"/>
        <v>#DIV/0!</v>
      </c>
    </row>
    <row r="319" spans="1:10" s="84" customFormat="1" ht="15" hidden="1" customHeight="1">
      <c r="A319" s="101">
        <v>4</v>
      </c>
      <c r="B319" s="85"/>
      <c r="C319" s="85"/>
      <c r="D319" s="101" t="s">
        <v>1343</v>
      </c>
      <c r="E319" s="102">
        <f>E320</f>
        <v>6359.8099999999995</v>
      </c>
      <c r="F319" s="102">
        <f>F320</f>
        <v>0</v>
      </c>
      <c r="G319" s="102">
        <f>G320</f>
        <v>0</v>
      </c>
      <c r="H319" s="102">
        <f>H320</f>
        <v>0</v>
      </c>
      <c r="I319" s="139">
        <f t="shared" si="19"/>
        <v>0</v>
      </c>
      <c r="J319" s="139" t="e">
        <f t="shared" si="18"/>
        <v>#DIV/0!</v>
      </c>
    </row>
    <row r="320" spans="1:10" s="84" customFormat="1" ht="15" hidden="1" customHeight="1">
      <c r="A320" s="85"/>
      <c r="B320" s="101">
        <v>42</v>
      </c>
      <c r="C320" s="85"/>
      <c r="D320" s="101" t="s">
        <v>1344</v>
      </c>
      <c r="E320" s="102">
        <f>SUM(E321:E323)</f>
        <v>6359.8099999999995</v>
      </c>
      <c r="F320" s="102">
        <f>SUM(F321:F323)</f>
        <v>0</v>
      </c>
      <c r="G320" s="102">
        <f>SUM(G321:G323)</f>
        <v>0</v>
      </c>
      <c r="H320" s="102">
        <f>SUM(H321:H323)</f>
        <v>0</v>
      </c>
      <c r="I320" s="139">
        <f t="shared" si="19"/>
        <v>0</v>
      </c>
      <c r="J320" s="139" t="e">
        <f t="shared" si="18"/>
        <v>#DIV/0!</v>
      </c>
    </row>
    <row r="321" spans="1:10" s="84" customFormat="1" ht="15" hidden="1" customHeight="1">
      <c r="A321" s="85"/>
      <c r="B321" s="85"/>
      <c r="C321" s="85">
        <v>4221</v>
      </c>
      <c r="D321" s="67" t="s">
        <v>1287</v>
      </c>
      <c r="E321" s="67">
        <f>'EU projekti'!E948+'EU projekti'!E983</f>
        <v>0</v>
      </c>
      <c r="F321" s="67">
        <f>'EU projekti'!F948+'EU projekti'!F983</f>
        <v>0</v>
      </c>
      <c r="G321" s="67">
        <f>'EU projekti'!G948+'EU projekti'!G983</f>
        <v>0</v>
      </c>
      <c r="H321" s="67">
        <f>'EU projekti'!H948+'EU projekti'!H983</f>
        <v>0</v>
      </c>
      <c r="I321" s="139" t="e">
        <f t="shared" si="19"/>
        <v>#DIV/0!</v>
      </c>
      <c r="J321" s="139" t="e">
        <f t="shared" si="18"/>
        <v>#DIV/0!</v>
      </c>
    </row>
    <row r="322" spans="1:10" s="84" customFormat="1" ht="15" hidden="1" customHeight="1">
      <c r="A322" s="85"/>
      <c r="B322" s="85"/>
      <c r="C322" s="85">
        <v>4224</v>
      </c>
      <c r="D322" s="67" t="s">
        <v>1310</v>
      </c>
      <c r="E322" s="67">
        <f>'EU projekti'!E949+'EU projekti'!E984</f>
        <v>3573.56</v>
      </c>
      <c r="F322" s="67">
        <f>'EU projekti'!F949+'EU projekti'!F984</f>
        <v>0</v>
      </c>
      <c r="G322" s="67">
        <f>'EU projekti'!G949+'EU projekti'!G984</f>
        <v>0</v>
      </c>
      <c r="H322" s="67">
        <f>'EU projekti'!H949+'EU projekti'!H984</f>
        <v>0</v>
      </c>
      <c r="I322" s="139">
        <f t="shared" si="19"/>
        <v>0</v>
      </c>
      <c r="J322" s="139" t="e">
        <f t="shared" si="18"/>
        <v>#DIV/0!</v>
      </c>
    </row>
    <row r="323" spans="1:10" s="84" customFormat="1" ht="15" hidden="1" customHeight="1">
      <c r="A323" s="85"/>
      <c r="B323" s="85"/>
      <c r="C323" s="85">
        <v>4262</v>
      </c>
      <c r="D323" s="67" t="s">
        <v>1409</v>
      </c>
      <c r="E323" s="67">
        <f>'EU projekti'!E950+'EU projekti'!E985</f>
        <v>2786.25</v>
      </c>
      <c r="F323" s="67">
        <f>'EU projekti'!F950+'EU projekti'!F985</f>
        <v>0</v>
      </c>
      <c r="G323" s="67">
        <f>'EU projekti'!G950+'EU projekti'!G985</f>
        <v>0</v>
      </c>
      <c r="H323" s="67">
        <f>'EU projekti'!H950+'EU projekti'!H985</f>
        <v>0</v>
      </c>
      <c r="I323" s="139">
        <f t="shared" si="19"/>
        <v>0</v>
      </c>
      <c r="J323" s="139" t="e">
        <f t="shared" si="18"/>
        <v>#DIV/0!</v>
      </c>
    </row>
    <row r="324" spans="1:10" s="84" customFormat="1" ht="30" customHeight="1">
      <c r="A324" s="183" t="s">
        <v>1720</v>
      </c>
      <c r="B324" s="184"/>
      <c r="C324" s="184"/>
      <c r="D324" s="185"/>
      <c r="E324" s="135">
        <f>E325</f>
        <v>0</v>
      </c>
      <c r="F324" s="135">
        <f t="shared" ref="F324:H325" si="20">F325</f>
        <v>0</v>
      </c>
      <c r="G324" s="135">
        <f t="shared" si="20"/>
        <v>7455</v>
      </c>
      <c r="H324" s="135">
        <f t="shared" si="20"/>
        <v>26449.829999999998</v>
      </c>
      <c r="I324" s="136" t="e">
        <f t="shared" ref="I324:I325" si="21">H324/E324*100</f>
        <v>#DIV/0!</v>
      </c>
      <c r="J324" s="136">
        <f t="shared" si="18"/>
        <v>354.7931589537223</v>
      </c>
    </row>
    <row r="325" spans="1:10" s="84" customFormat="1" ht="26.4" customHeight="1">
      <c r="A325" s="267" t="s">
        <v>1732</v>
      </c>
      <c r="B325" s="268"/>
      <c r="C325" s="268"/>
      <c r="D325" s="269"/>
      <c r="E325" s="71">
        <f>E326</f>
        <v>0</v>
      </c>
      <c r="F325" s="71">
        <f t="shared" si="20"/>
        <v>0</v>
      </c>
      <c r="G325" s="71">
        <f t="shared" si="20"/>
        <v>7455</v>
      </c>
      <c r="H325" s="71">
        <f t="shared" si="20"/>
        <v>26449.829999999998</v>
      </c>
      <c r="I325" s="137" t="e">
        <f t="shared" si="21"/>
        <v>#DIV/0!</v>
      </c>
      <c r="J325" s="137">
        <f t="shared" si="18"/>
        <v>354.7931589537223</v>
      </c>
    </row>
    <row r="326" spans="1:10" s="57" customFormat="1" ht="15" customHeight="1">
      <c r="A326" s="258" t="s">
        <v>1719</v>
      </c>
      <c r="B326" s="270"/>
      <c r="C326" s="270"/>
      <c r="D326" s="271"/>
      <c r="E326" s="71">
        <f>E327+E341</f>
        <v>0</v>
      </c>
      <c r="F326" s="71">
        <f>F327+F341</f>
        <v>0</v>
      </c>
      <c r="G326" s="71">
        <f>G327+G341</f>
        <v>7455</v>
      </c>
      <c r="H326" s="71">
        <f>H327+H341</f>
        <v>26449.829999999998</v>
      </c>
      <c r="I326" s="165" t="e">
        <f t="shared" ref="I326:I336" si="22">G326/F326*100</f>
        <v>#DIV/0!</v>
      </c>
      <c r="J326" s="165">
        <f t="shared" si="18"/>
        <v>354.7931589537223</v>
      </c>
    </row>
    <row r="327" spans="1:10" s="57" customFormat="1" ht="15" customHeight="1">
      <c r="A327" s="101">
        <v>3</v>
      </c>
      <c r="B327" s="85"/>
      <c r="C327" s="41"/>
      <c r="D327" s="41" t="s">
        <v>1356</v>
      </c>
      <c r="E327" s="64">
        <f>E328+E332+E339</f>
        <v>0</v>
      </c>
      <c r="F327" s="64">
        <f t="shared" ref="F327:H327" si="23">F328+F332+F339</f>
        <v>0</v>
      </c>
      <c r="G327" s="64">
        <f t="shared" si="23"/>
        <v>6855</v>
      </c>
      <c r="H327" s="64">
        <f t="shared" si="23"/>
        <v>14919.829999999998</v>
      </c>
      <c r="I327" s="138" t="e">
        <f t="shared" si="22"/>
        <v>#DIV/0!</v>
      </c>
      <c r="J327" s="138">
        <f t="shared" si="18"/>
        <v>217.64886943836612</v>
      </c>
    </row>
    <row r="328" spans="1:10" s="57" customFormat="1" ht="15" customHeight="1">
      <c r="A328" s="85"/>
      <c r="B328" s="101">
        <v>31</v>
      </c>
      <c r="C328" s="41"/>
      <c r="D328" s="41" t="s">
        <v>1318</v>
      </c>
      <c r="E328" s="64">
        <f>SUM(E329:E331)</f>
        <v>0</v>
      </c>
      <c r="F328" s="64">
        <f>SUM(F329:F331)</f>
        <v>0</v>
      </c>
      <c r="G328" s="64">
        <f>SUM(G329:G331)</f>
        <v>6755</v>
      </c>
      <c r="H328" s="64">
        <f>SUM(H329:H331)</f>
        <v>8169.3099999999995</v>
      </c>
      <c r="I328" s="138" t="e">
        <f t="shared" si="22"/>
        <v>#DIV/0!</v>
      </c>
      <c r="J328" s="138">
        <f t="shared" si="18"/>
        <v>120.93723168023685</v>
      </c>
    </row>
    <row r="329" spans="1:10" s="57" customFormat="1" ht="15" customHeight="1">
      <c r="A329" s="85"/>
      <c r="B329" s="85"/>
      <c r="C329" s="85">
        <v>3111</v>
      </c>
      <c r="D329" s="67" t="s">
        <v>1395</v>
      </c>
      <c r="E329" s="67">
        <f>'EU projekti'!E990</f>
        <v>0</v>
      </c>
      <c r="F329" s="67">
        <f>'EU projekti'!F990</f>
        <v>0</v>
      </c>
      <c r="G329" s="67">
        <f>'EU projekti'!G990</f>
        <v>5800</v>
      </c>
      <c r="H329" s="67">
        <f>'EU projekti'!H990</f>
        <v>7012.28</v>
      </c>
      <c r="I329" s="145" t="e">
        <f t="shared" si="22"/>
        <v>#DIV/0!</v>
      </c>
      <c r="J329" s="145">
        <f t="shared" si="18"/>
        <v>120.90137931034481</v>
      </c>
    </row>
    <row r="330" spans="1:10" s="57" customFormat="1" ht="15" customHeight="1">
      <c r="A330" s="85"/>
      <c r="B330" s="85"/>
      <c r="C330" s="85">
        <v>3121</v>
      </c>
      <c r="D330" s="67" t="s">
        <v>1293</v>
      </c>
      <c r="E330" s="67">
        <f>'EU projekti'!E991</f>
        <v>0</v>
      </c>
      <c r="F330" s="67">
        <f>'EU projekti'!F991</f>
        <v>0</v>
      </c>
      <c r="G330" s="67">
        <f>'EU projekti'!G991</f>
        <v>0</v>
      </c>
      <c r="H330" s="67">
        <f>'EU projekti'!H991</f>
        <v>0</v>
      </c>
      <c r="I330" s="145" t="e">
        <f t="shared" si="22"/>
        <v>#DIV/0!</v>
      </c>
      <c r="J330" s="145" t="e">
        <f t="shared" si="18"/>
        <v>#DIV/0!</v>
      </c>
    </row>
    <row r="331" spans="1:10" s="57" customFormat="1" ht="15" customHeight="1">
      <c r="A331" s="85"/>
      <c r="B331" s="85"/>
      <c r="C331" s="85">
        <v>3132</v>
      </c>
      <c r="D331" s="67" t="s">
        <v>1354</v>
      </c>
      <c r="E331" s="67">
        <f>'EU projekti'!E992</f>
        <v>0</v>
      </c>
      <c r="F331" s="67">
        <f>'EU projekti'!F992</f>
        <v>0</v>
      </c>
      <c r="G331" s="67">
        <f>'EU projekti'!G992</f>
        <v>955</v>
      </c>
      <c r="H331" s="67">
        <f>'EU projekti'!H992</f>
        <v>1157.03</v>
      </c>
      <c r="I331" s="145" t="e">
        <f t="shared" si="22"/>
        <v>#DIV/0!</v>
      </c>
      <c r="J331" s="145">
        <f t="shared" ref="J331:J394" si="24">H331/G331*100</f>
        <v>121.15497382198951</v>
      </c>
    </row>
    <row r="332" spans="1:10" s="57" customFormat="1" ht="15" customHeight="1">
      <c r="A332" s="85"/>
      <c r="B332" s="101">
        <v>32</v>
      </c>
      <c r="C332" s="85"/>
      <c r="D332" s="101" t="s">
        <v>1321</v>
      </c>
      <c r="E332" s="64">
        <f>SUM(E333:E338)</f>
        <v>0</v>
      </c>
      <c r="F332" s="64">
        <f t="shared" ref="F332:H332" si="25">SUM(F333:F338)</f>
        <v>0</v>
      </c>
      <c r="G332" s="64">
        <f t="shared" si="25"/>
        <v>100</v>
      </c>
      <c r="H332" s="64">
        <f t="shared" si="25"/>
        <v>5377.23</v>
      </c>
      <c r="I332" s="145" t="e">
        <f t="shared" si="22"/>
        <v>#DIV/0!</v>
      </c>
      <c r="J332" s="145">
        <f t="shared" si="24"/>
        <v>5377.23</v>
      </c>
    </row>
    <row r="333" spans="1:10" s="57" customFormat="1" ht="15" customHeight="1">
      <c r="A333" s="85"/>
      <c r="B333" s="85"/>
      <c r="C333" s="85">
        <v>3211</v>
      </c>
      <c r="D333" s="67" t="s">
        <v>1264</v>
      </c>
      <c r="E333" s="67">
        <f>'EU projekti'!E994</f>
        <v>0</v>
      </c>
      <c r="F333" s="67">
        <f>'EU projekti'!F994</f>
        <v>0</v>
      </c>
      <c r="G333" s="67">
        <f>'EU projekti'!G994</f>
        <v>0</v>
      </c>
      <c r="H333" s="67">
        <f>'EU projekti'!H994</f>
        <v>0</v>
      </c>
      <c r="I333" s="145" t="e">
        <f t="shared" si="22"/>
        <v>#DIV/0!</v>
      </c>
      <c r="J333" s="145" t="e">
        <f t="shared" si="24"/>
        <v>#DIV/0!</v>
      </c>
    </row>
    <row r="334" spans="1:10" s="57" customFormat="1" ht="15" customHeight="1">
      <c r="A334" s="85"/>
      <c r="B334" s="85"/>
      <c r="C334" s="85">
        <v>3212</v>
      </c>
      <c r="D334" s="67" t="s">
        <v>1265</v>
      </c>
      <c r="E334" s="67">
        <f>'EU projekti'!E995</f>
        <v>0</v>
      </c>
      <c r="F334" s="67">
        <f>'EU projekti'!F995</f>
        <v>0</v>
      </c>
      <c r="G334" s="67">
        <f>'EU projekti'!G995</f>
        <v>0</v>
      </c>
      <c r="H334" s="67">
        <f>'EU projekti'!H995</f>
        <v>0</v>
      </c>
      <c r="I334" s="145" t="e">
        <f t="shared" si="22"/>
        <v>#DIV/0!</v>
      </c>
      <c r="J334" s="145" t="e">
        <f t="shared" si="24"/>
        <v>#DIV/0!</v>
      </c>
    </row>
    <row r="335" spans="1:10" s="57" customFormat="1" ht="15" customHeight="1">
      <c r="A335" s="85"/>
      <c r="B335" s="85"/>
      <c r="C335" s="85">
        <v>3213</v>
      </c>
      <c r="D335" s="67" t="s">
        <v>1266</v>
      </c>
      <c r="E335" s="67">
        <f>'EU projekti'!E996</f>
        <v>0</v>
      </c>
      <c r="F335" s="67">
        <f>'EU projekti'!F996</f>
        <v>0</v>
      </c>
      <c r="G335" s="67">
        <f>'EU projekti'!G996</f>
        <v>0</v>
      </c>
      <c r="H335" s="67">
        <f>'EU projekti'!H996</f>
        <v>0</v>
      </c>
      <c r="I335" s="145" t="e">
        <f t="shared" si="22"/>
        <v>#DIV/0!</v>
      </c>
      <c r="J335" s="145" t="e">
        <f t="shared" si="24"/>
        <v>#DIV/0!</v>
      </c>
    </row>
    <row r="336" spans="1:10" s="57" customFormat="1" ht="15" customHeight="1">
      <c r="A336" s="85"/>
      <c r="B336" s="85"/>
      <c r="C336" s="85">
        <v>3221</v>
      </c>
      <c r="D336" s="67" t="s">
        <v>1267</v>
      </c>
      <c r="E336" s="67">
        <f>'EU projekti'!E997</f>
        <v>0</v>
      </c>
      <c r="F336" s="67">
        <f>'EU projekti'!F997</f>
        <v>0</v>
      </c>
      <c r="G336" s="67">
        <f>'EU projekti'!G997</f>
        <v>0</v>
      </c>
      <c r="H336" s="67">
        <f>'EU projekti'!H997</f>
        <v>0</v>
      </c>
      <c r="I336" s="145" t="e">
        <f t="shared" si="22"/>
        <v>#DIV/0!</v>
      </c>
      <c r="J336" s="145" t="e">
        <f t="shared" si="24"/>
        <v>#DIV/0!</v>
      </c>
    </row>
    <row r="337" spans="1:11" s="57" customFormat="1" ht="15" customHeight="1">
      <c r="A337" s="85"/>
      <c r="B337" s="85"/>
      <c r="C337" s="85">
        <v>3224</v>
      </c>
      <c r="D337" s="67" t="s">
        <v>1270</v>
      </c>
      <c r="E337" s="67">
        <f>'EU projekti'!E998</f>
        <v>0</v>
      </c>
      <c r="F337" s="67">
        <f>'EU projekti'!F998</f>
        <v>0</v>
      </c>
      <c r="G337" s="67">
        <f>'EU projekti'!G998</f>
        <v>0</v>
      </c>
      <c r="H337" s="67">
        <f>'EU projekti'!H998</f>
        <v>230.5</v>
      </c>
      <c r="I337" s="145"/>
      <c r="J337" s="145" t="e">
        <f t="shared" si="24"/>
        <v>#DIV/0!</v>
      </c>
    </row>
    <row r="338" spans="1:11" s="57" customFormat="1" ht="15" customHeight="1">
      <c r="A338" s="85"/>
      <c r="B338" s="85"/>
      <c r="C338" s="85">
        <v>3237</v>
      </c>
      <c r="D338" s="143" t="s">
        <v>1278</v>
      </c>
      <c r="E338" s="67">
        <f>'EU projekti'!E999</f>
        <v>0</v>
      </c>
      <c r="F338" s="67">
        <f>'EU projekti'!F999</f>
        <v>0</v>
      </c>
      <c r="G338" s="67">
        <f>'EU projekti'!G999</f>
        <v>100</v>
      </c>
      <c r="H338" s="67">
        <f>'EU projekti'!H999</f>
        <v>5146.7299999999996</v>
      </c>
      <c r="I338" s="145"/>
      <c r="J338" s="145">
        <f t="shared" si="24"/>
        <v>5146.7299999999996</v>
      </c>
    </row>
    <row r="339" spans="1:11" s="57" customFormat="1" ht="15" customHeight="1">
      <c r="A339" s="101"/>
      <c r="B339" s="101">
        <v>35</v>
      </c>
      <c r="C339" s="85"/>
      <c r="D339" s="144" t="s">
        <v>1549</v>
      </c>
      <c r="E339" s="102">
        <f>E340</f>
        <v>0</v>
      </c>
      <c r="F339" s="102">
        <f t="shared" ref="F339:H339" si="26">F340</f>
        <v>0</v>
      </c>
      <c r="G339" s="102">
        <f t="shared" si="26"/>
        <v>0</v>
      </c>
      <c r="H339" s="102">
        <f t="shared" si="26"/>
        <v>1373.29</v>
      </c>
      <c r="I339" s="145" t="e">
        <f>G339/F339*100</f>
        <v>#DIV/0!</v>
      </c>
      <c r="J339" s="145" t="e">
        <f t="shared" si="24"/>
        <v>#DIV/0!</v>
      </c>
    </row>
    <row r="340" spans="1:11" s="57" customFormat="1" ht="15" customHeight="1">
      <c r="A340" s="85"/>
      <c r="B340" s="85"/>
      <c r="C340" s="85">
        <v>3531</v>
      </c>
      <c r="D340" s="143" t="s">
        <v>1527</v>
      </c>
      <c r="E340" s="67">
        <f>'EU projekti'!E1001</f>
        <v>0</v>
      </c>
      <c r="F340" s="67">
        <f>'EU projekti'!F1001</f>
        <v>0</v>
      </c>
      <c r="G340" s="67">
        <f>'EU projekti'!G1001</f>
        <v>0</v>
      </c>
      <c r="H340" s="67">
        <f>'EU projekti'!H1001</f>
        <v>1373.29</v>
      </c>
      <c r="I340" s="145"/>
      <c r="J340" s="145" t="e">
        <f t="shared" si="24"/>
        <v>#DIV/0!</v>
      </c>
    </row>
    <row r="341" spans="1:11" s="57" customFormat="1" ht="15" customHeight="1">
      <c r="A341" s="101">
        <v>4</v>
      </c>
      <c r="B341" s="101"/>
      <c r="C341" s="85"/>
      <c r="D341" s="144" t="s">
        <v>1343</v>
      </c>
      <c r="E341" s="102">
        <f>E342</f>
        <v>0</v>
      </c>
      <c r="F341" s="102">
        <f t="shared" ref="F341:H342" si="27">F342</f>
        <v>0</v>
      </c>
      <c r="G341" s="102">
        <f t="shared" si="27"/>
        <v>600</v>
      </c>
      <c r="H341" s="102">
        <f t="shared" si="27"/>
        <v>11530</v>
      </c>
      <c r="I341" s="145" t="e">
        <f>G341/F341*100</f>
        <v>#DIV/0!</v>
      </c>
      <c r="J341" s="145">
        <f t="shared" si="24"/>
        <v>1921.6666666666665</v>
      </c>
    </row>
    <row r="342" spans="1:11" s="57" customFormat="1" ht="15" customHeight="1">
      <c r="A342" s="101"/>
      <c r="B342" s="101">
        <v>42</v>
      </c>
      <c r="C342" s="85"/>
      <c r="D342" s="144" t="s">
        <v>1344</v>
      </c>
      <c r="E342" s="102">
        <f>E343</f>
        <v>0</v>
      </c>
      <c r="F342" s="102">
        <f t="shared" si="27"/>
        <v>0</v>
      </c>
      <c r="G342" s="102">
        <f t="shared" si="27"/>
        <v>600</v>
      </c>
      <c r="H342" s="102">
        <f t="shared" si="27"/>
        <v>11530</v>
      </c>
      <c r="I342" s="145" t="e">
        <f>G342/F342*100</f>
        <v>#DIV/0!</v>
      </c>
      <c r="J342" s="145">
        <f t="shared" si="24"/>
        <v>1921.6666666666665</v>
      </c>
    </row>
    <row r="343" spans="1:11" s="57" customFormat="1" ht="15" customHeight="1">
      <c r="A343" s="85"/>
      <c r="B343" s="85"/>
      <c r="C343" s="85">
        <v>4221</v>
      </c>
      <c r="D343" s="143" t="s">
        <v>1287</v>
      </c>
      <c r="E343" s="67">
        <f>'EU projekti'!E1004</f>
        <v>0</v>
      </c>
      <c r="F343" s="67">
        <f>'EU projekti'!F1004</f>
        <v>0</v>
      </c>
      <c r="G343" s="67">
        <f>'EU projekti'!G1004</f>
        <v>600</v>
      </c>
      <c r="H343" s="67">
        <f>'EU projekti'!H1004</f>
        <v>11530</v>
      </c>
      <c r="I343" s="145" t="e">
        <f>G343/F343*100</f>
        <v>#DIV/0!</v>
      </c>
      <c r="J343" s="145">
        <f t="shared" si="24"/>
        <v>1921.6666666666665</v>
      </c>
    </row>
    <row r="344" spans="1:11" s="84" customFormat="1" ht="30" customHeight="1">
      <c r="A344" s="179" t="s">
        <v>1521</v>
      </c>
      <c r="B344" s="180"/>
      <c r="C344" s="180"/>
      <c r="D344" s="181"/>
      <c r="E344" s="135">
        <f>E345+E468+E487+E554+E585+E638+E842+E985+E1018+E1033+E962</f>
        <v>2022949.1</v>
      </c>
      <c r="F344" s="135">
        <f>F345+F468+F487+F554+F585+F638+F842+F985+F1018+F1033+F962</f>
        <v>1929590</v>
      </c>
      <c r="G344" s="135">
        <f>G345+G468+G487+G554+G585+G638+G842+G985+G1018+G1033+G962</f>
        <v>1945752</v>
      </c>
      <c r="H344" s="135">
        <f>H345+H468+H487+H554+H585+H638+H842+H985+H1018+H1033+H962</f>
        <v>1901733.6199999996</v>
      </c>
      <c r="I344" s="136">
        <f t="shared" si="19"/>
        <v>94.007981713430127</v>
      </c>
      <c r="J344" s="136">
        <f t="shared" si="24"/>
        <v>97.737718887093507</v>
      </c>
    </row>
    <row r="345" spans="1:11" s="84" customFormat="1" ht="15" customHeight="1">
      <c r="A345" s="258" t="s">
        <v>1425</v>
      </c>
      <c r="B345" s="270"/>
      <c r="C345" s="270"/>
      <c r="D345" s="271"/>
      <c r="E345" s="71">
        <f>E346+E410</f>
        <v>1040152.8500000001</v>
      </c>
      <c r="F345" s="71">
        <f>F346+F410</f>
        <v>845950</v>
      </c>
      <c r="G345" s="71">
        <f>G346+G410</f>
        <v>769883</v>
      </c>
      <c r="H345" s="71">
        <f>H346+H410</f>
        <v>515871.37999999989</v>
      </c>
      <c r="I345" s="137">
        <f t="shared" si="19"/>
        <v>49.595728166297853</v>
      </c>
      <c r="J345" s="137">
        <f t="shared" si="24"/>
        <v>67.006464618649829</v>
      </c>
    </row>
    <row r="346" spans="1:11" s="84" customFormat="1" ht="15" customHeight="1">
      <c r="A346" s="258" t="s">
        <v>1262</v>
      </c>
      <c r="B346" s="270"/>
      <c r="C346" s="270"/>
      <c r="D346" s="271"/>
      <c r="E346" s="135">
        <f>E347+E391</f>
        <v>686987.51</v>
      </c>
      <c r="F346" s="135">
        <f>F347+F391</f>
        <v>799950</v>
      </c>
      <c r="G346" s="135">
        <f>G347+G391</f>
        <v>769883</v>
      </c>
      <c r="H346" s="135">
        <f>H347+H391</f>
        <v>515871.37999999989</v>
      </c>
      <c r="I346" s="136">
        <f t="shared" si="19"/>
        <v>75.091813532388656</v>
      </c>
      <c r="J346" s="136">
        <f t="shared" si="24"/>
        <v>67.006464618649829</v>
      </c>
    </row>
    <row r="347" spans="1:11" s="84" customFormat="1" ht="15" customHeight="1">
      <c r="A347" s="101">
        <v>3</v>
      </c>
      <c r="B347" s="85"/>
      <c r="C347" s="41"/>
      <c r="D347" s="41" t="s">
        <v>1356</v>
      </c>
      <c r="E347" s="64">
        <f>E348+E354+E380+E384+E386+E389</f>
        <v>619865.84</v>
      </c>
      <c r="F347" s="64">
        <f>F348+F354+F380+F384+F386+F389</f>
        <v>683350</v>
      </c>
      <c r="G347" s="64">
        <f>G348+G354+G380+G384+G386+G389</f>
        <v>657783</v>
      </c>
      <c r="H347" s="64">
        <f>H348+H354+H380+H384+H386+H389</f>
        <v>409283.0199999999</v>
      </c>
      <c r="I347" s="138">
        <f t="shared" si="19"/>
        <v>66.027677860099516</v>
      </c>
      <c r="J347" s="138">
        <f t="shared" si="24"/>
        <v>62.221586754294336</v>
      </c>
    </row>
    <row r="348" spans="1:11" s="84" customFormat="1" ht="15" customHeight="1">
      <c r="A348" s="85"/>
      <c r="B348" s="101">
        <v>31</v>
      </c>
      <c r="C348" s="41"/>
      <c r="D348" s="41" t="s">
        <v>1318</v>
      </c>
      <c r="E348" s="64">
        <f>SUM(E349:E353)</f>
        <v>338326.32</v>
      </c>
      <c r="F348" s="64">
        <f>SUM(F349:F353)</f>
        <v>388450</v>
      </c>
      <c r="G348" s="64">
        <f>SUM(G349:G353)</f>
        <v>306900</v>
      </c>
      <c r="H348" s="64">
        <f>SUM(H349:H353)</f>
        <v>0</v>
      </c>
      <c r="I348" s="138">
        <f t="shared" si="19"/>
        <v>0</v>
      </c>
      <c r="J348" s="138">
        <f t="shared" si="24"/>
        <v>0</v>
      </c>
    </row>
    <row r="349" spans="1:11" s="84" customFormat="1" ht="15" customHeight="1">
      <c r="A349" s="85"/>
      <c r="B349" s="85"/>
      <c r="C349" s="104" t="s">
        <v>1427</v>
      </c>
      <c r="D349" s="67" t="s">
        <v>1395</v>
      </c>
      <c r="E349" s="67">
        <v>288691.86</v>
      </c>
      <c r="F349" s="67">
        <v>330000</v>
      </c>
      <c r="G349" s="67">
        <v>260000</v>
      </c>
      <c r="H349" s="67"/>
      <c r="I349" s="139">
        <f t="shared" si="19"/>
        <v>0</v>
      </c>
      <c r="J349" s="139">
        <f t="shared" si="24"/>
        <v>0</v>
      </c>
      <c r="K349" s="157"/>
    </row>
    <row r="350" spans="1:11" s="84" customFormat="1" ht="15" customHeight="1">
      <c r="A350" s="85"/>
      <c r="B350" s="85"/>
      <c r="C350" s="104" t="s">
        <v>1434</v>
      </c>
      <c r="D350" s="67" t="s">
        <v>1470</v>
      </c>
      <c r="E350" s="67">
        <v>1086.45</v>
      </c>
      <c r="F350" s="67">
        <v>2000</v>
      </c>
      <c r="G350" s="67">
        <v>4000</v>
      </c>
      <c r="H350" s="67"/>
      <c r="I350" s="139">
        <f t="shared" si="19"/>
        <v>0</v>
      </c>
      <c r="J350" s="139">
        <f t="shared" si="24"/>
        <v>0</v>
      </c>
      <c r="K350" s="157"/>
    </row>
    <row r="351" spans="1:11" s="84" customFormat="1" ht="15" customHeight="1">
      <c r="A351" s="85"/>
      <c r="B351" s="85"/>
      <c r="C351" s="104" t="s">
        <v>1435</v>
      </c>
      <c r="D351" s="67" t="s">
        <v>1293</v>
      </c>
      <c r="E351" s="67">
        <v>900</v>
      </c>
      <c r="F351" s="67">
        <v>2000</v>
      </c>
      <c r="G351" s="67"/>
      <c r="H351" s="195"/>
      <c r="I351" s="139">
        <f>H352/E351*100</f>
        <v>0</v>
      </c>
      <c r="J351" s="139" t="e">
        <f t="shared" si="24"/>
        <v>#DIV/0!</v>
      </c>
    </row>
    <row r="352" spans="1:11" s="84" customFormat="1" ht="15" customHeight="1">
      <c r="A352" s="85"/>
      <c r="B352" s="85"/>
      <c r="C352" s="104" t="s">
        <v>1428</v>
      </c>
      <c r="D352" s="67" t="s">
        <v>1354</v>
      </c>
      <c r="E352" s="67">
        <v>47648.01</v>
      </c>
      <c r="F352" s="67">
        <v>54450</v>
      </c>
      <c r="G352" s="67">
        <v>42900</v>
      </c>
      <c r="H352" s="67">
        <v>0</v>
      </c>
      <c r="I352" s="139" t="e">
        <f>#REF!/E352*100</f>
        <v>#REF!</v>
      </c>
      <c r="J352" s="139">
        <f t="shared" si="24"/>
        <v>0</v>
      </c>
      <c r="K352" s="157"/>
    </row>
    <row r="353" spans="1:10" s="84" customFormat="1" ht="15" customHeight="1">
      <c r="A353" s="85"/>
      <c r="B353" s="85"/>
      <c r="C353" s="104" t="s">
        <v>1429</v>
      </c>
      <c r="D353" s="67" t="s">
        <v>1471</v>
      </c>
      <c r="E353" s="67"/>
      <c r="F353" s="67">
        <v>0</v>
      </c>
      <c r="G353" s="67">
        <v>0</v>
      </c>
      <c r="H353" s="67"/>
      <c r="I353" s="139" t="e">
        <f t="shared" ref="I353:I416" si="28">H353/E353*100</f>
        <v>#DIV/0!</v>
      </c>
      <c r="J353" s="139" t="e">
        <f t="shared" si="24"/>
        <v>#DIV/0!</v>
      </c>
    </row>
    <row r="354" spans="1:10" s="84" customFormat="1" ht="15" customHeight="1">
      <c r="A354" s="85"/>
      <c r="B354" s="101">
        <v>32</v>
      </c>
      <c r="C354" s="104"/>
      <c r="D354" s="101" t="s">
        <v>1321</v>
      </c>
      <c r="E354" s="64">
        <f>SUM(E355:E379)</f>
        <v>251919.46000000002</v>
      </c>
      <c r="F354" s="64">
        <f>SUM(F355:F379)</f>
        <v>258600</v>
      </c>
      <c r="G354" s="64">
        <f>SUM(G355:G379)</f>
        <v>319300</v>
      </c>
      <c r="H354" s="64">
        <f>SUM(H355:H379)</f>
        <v>382212.28999999992</v>
      </c>
      <c r="I354" s="139">
        <f t="shared" si="28"/>
        <v>151.72003385526466</v>
      </c>
      <c r="J354" s="139">
        <f t="shared" si="24"/>
        <v>119.70319135609142</v>
      </c>
    </row>
    <row r="355" spans="1:10" s="84" customFormat="1" ht="15" customHeight="1">
      <c r="A355" s="85"/>
      <c r="B355" s="85"/>
      <c r="C355" s="104">
        <v>3211</v>
      </c>
      <c r="D355" s="67" t="s">
        <v>1264</v>
      </c>
      <c r="E355" s="67">
        <v>37127.800000000003</v>
      </c>
      <c r="F355" s="67">
        <v>35000</v>
      </c>
      <c r="G355" s="67">
        <v>70000</v>
      </c>
      <c r="H355" s="67">
        <v>77507.33</v>
      </c>
      <c r="I355" s="139">
        <f t="shared" si="28"/>
        <v>208.758208135144</v>
      </c>
      <c r="J355" s="139">
        <f t="shared" si="24"/>
        <v>110.72475714285714</v>
      </c>
    </row>
    <row r="356" spans="1:10" s="84" customFormat="1" ht="15" customHeight="1">
      <c r="A356" s="85"/>
      <c r="B356" s="85"/>
      <c r="C356" s="104">
        <v>3212</v>
      </c>
      <c r="D356" s="67" t="s">
        <v>1265</v>
      </c>
      <c r="E356" s="67">
        <v>360</v>
      </c>
      <c r="F356" s="67">
        <v>600</v>
      </c>
      <c r="G356" s="67">
        <v>400</v>
      </c>
      <c r="H356" s="67">
        <v>985.22</v>
      </c>
      <c r="I356" s="139">
        <f t="shared" si="28"/>
        <v>273.67222222222222</v>
      </c>
      <c r="J356" s="139">
        <f t="shared" si="24"/>
        <v>246.30500000000001</v>
      </c>
    </row>
    <row r="357" spans="1:10" s="84" customFormat="1" ht="15" customHeight="1">
      <c r="A357" s="85"/>
      <c r="B357" s="85"/>
      <c r="C357" s="104" t="s">
        <v>1430</v>
      </c>
      <c r="D357" s="67" t="s">
        <v>1266</v>
      </c>
      <c r="E357" s="67">
        <v>13402.74</v>
      </c>
      <c r="F357" s="67">
        <v>12000</v>
      </c>
      <c r="G357" s="67">
        <v>12000</v>
      </c>
      <c r="H357" s="67">
        <v>9802.73</v>
      </c>
      <c r="I357" s="139">
        <f t="shared" si="28"/>
        <v>73.139746051926693</v>
      </c>
      <c r="J357" s="139">
        <f t="shared" si="24"/>
        <v>81.689416666666659</v>
      </c>
    </row>
    <row r="358" spans="1:10" s="84" customFormat="1" ht="15" customHeight="1">
      <c r="A358" s="85"/>
      <c r="B358" s="85"/>
      <c r="C358" s="104">
        <v>3214</v>
      </c>
      <c r="D358" s="67" t="s">
        <v>1533</v>
      </c>
      <c r="E358" s="67"/>
      <c r="F358" s="67">
        <v>100</v>
      </c>
      <c r="G358" s="67"/>
      <c r="H358" s="67"/>
      <c r="I358" s="139" t="e">
        <f t="shared" si="28"/>
        <v>#DIV/0!</v>
      </c>
      <c r="J358" s="139" t="e">
        <f t="shared" si="24"/>
        <v>#DIV/0!</v>
      </c>
    </row>
    <row r="359" spans="1:10" s="84" customFormat="1" ht="15" customHeight="1">
      <c r="A359" s="85"/>
      <c r="B359" s="85"/>
      <c r="C359" s="104" t="s">
        <v>1436</v>
      </c>
      <c r="D359" s="67" t="s">
        <v>1267</v>
      </c>
      <c r="E359" s="67">
        <v>11479.13</v>
      </c>
      <c r="F359" s="67">
        <v>7000</v>
      </c>
      <c r="G359" s="67">
        <v>7000</v>
      </c>
      <c r="H359" s="67">
        <v>12223</v>
      </c>
      <c r="I359" s="139">
        <f t="shared" si="28"/>
        <v>106.48019492766439</v>
      </c>
      <c r="J359" s="139">
        <f t="shared" si="24"/>
        <v>174.61428571428573</v>
      </c>
    </row>
    <row r="360" spans="1:10" s="84" customFormat="1" ht="15" customHeight="1">
      <c r="A360" s="85"/>
      <c r="B360" s="85"/>
      <c r="C360" s="104" t="s">
        <v>1437</v>
      </c>
      <c r="D360" s="67" t="s">
        <v>1268</v>
      </c>
      <c r="E360" s="67">
        <v>985.19</v>
      </c>
      <c r="F360" s="67">
        <v>1000</v>
      </c>
      <c r="G360" s="67">
        <v>1000</v>
      </c>
      <c r="H360" s="67">
        <v>467.03</v>
      </c>
      <c r="I360" s="139">
        <f t="shared" si="28"/>
        <v>47.40506907297069</v>
      </c>
      <c r="J360" s="139">
        <f t="shared" si="24"/>
        <v>46.702999999999996</v>
      </c>
    </row>
    <row r="361" spans="1:10" s="84" customFormat="1" ht="15" customHeight="1">
      <c r="A361" s="85"/>
      <c r="B361" s="85"/>
      <c r="C361" s="104" t="s">
        <v>1438</v>
      </c>
      <c r="D361" s="67" t="s">
        <v>1269</v>
      </c>
      <c r="E361" s="67">
        <v>9521.33</v>
      </c>
      <c r="F361" s="67">
        <v>20000</v>
      </c>
      <c r="G361" s="67">
        <v>20000</v>
      </c>
      <c r="H361" s="67">
        <v>13909.61</v>
      </c>
      <c r="I361" s="139">
        <f t="shared" si="28"/>
        <v>146.08893925533513</v>
      </c>
      <c r="J361" s="139">
        <f t="shared" si="24"/>
        <v>69.548050000000003</v>
      </c>
    </row>
    <row r="362" spans="1:10" s="84" customFormat="1" ht="15" customHeight="1">
      <c r="A362" s="85"/>
      <c r="B362" s="85"/>
      <c r="C362" s="104" t="s">
        <v>1439</v>
      </c>
      <c r="D362" s="67" t="s">
        <v>1270</v>
      </c>
      <c r="E362" s="67">
        <v>13419.92</v>
      </c>
      <c r="F362" s="67">
        <v>10000</v>
      </c>
      <c r="G362" s="67">
        <v>10000</v>
      </c>
      <c r="H362" s="67">
        <f>8912.62-282</f>
        <v>8630.6200000000008</v>
      </c>
      <c r="I362" s="139">
        <f t="shared" si="28"/>
        <v>64.312007821209079</v>
      </c>
      <c r="J362" s="139">
        <f t="shared" si="24"/>
        <v>86.306200000000004</v>
      </c>
    </row>
    <row r="363" spans="1:10" s="84" customFormat="1" ht="15" customHeight="1">
      <c r="A363" s="85"/>
      <c r="B363" s="85"/>
      <c r="C363" s="104">
        <v>3227</v>
      </c>
      <c r="D363" s="67" t="s">
        <v>1472</v>
      </c>
      <c r="E363" s="67">
        <v>1131.92</v>
      </c>
      <c r="F363" s="67">
        <v>500</v>
      </c>
      <c r="G363" s="67">
        <v>1000</v>
      </c>
      <c r="H363" s="67">
        <v>1394.06</v>
      </c>
      <c r="I363" s="139">
        <f t="shared" si="28"/>
        <v>123.15888048625342</v>
      </c>
      <c r="J363" s="139">
        <f t="shared" si="24"/>
        <v>139.40599999999998</v>
      </c>
    </row>
    <row r="364" spans="1:10" s="84" customFormat="1" ht="15" customHeight="1">
      <c r="A364" s="85"/>
      <c r="B364" s="85"/>
      <c r="C364" s="104" t="s">
        <v>1440</v>
      </c>
      <c r="D364" s="67" t="s">
        <v>1272</v>
      </c>
      <c r="E364" s="67">
        <v>1390.03</v>
      </c>
      <c r="F364" s="67">
        <v>1000</v>
      </c>
      <c r="G364" s="67">
        <v>1500</v>
      </c>
      <c r="H364" s="67">
        <v>1106.3900000000001</v>
      </c>
      <c r="I364" s="139">
        <f t="shared" si="28"/>
        <v>79.594685006798429</v>
      </c>
      <c r="J364" s="139">
        <f t="shared" si="24"/>
        <v>73.759333333333345</v>
      </c>
    </row>
    <row r="365" spans="1:10" s="84" customFormat="1" ht="15" customHeight="1">
      <c r="A365" s="85"/>
      <c r="B365" s="85"/>
      <c r="C365" s="104" t="s">
        <v>1441</v>
      </c>
      <c r="D365" s="67" t="s">
        <v>1273</v>
      </c>
      <c r="E365" s="67">
        <v>42713.59</v>
      </c>
      <c r="F365" s="67">
        <v>80000</v>
      </c>
      <c r="G365" s="67">
        <v>50000</v>
      </c>
      <c r="H365" s="67">
        <f>16323.27-1000</f>
        <v>15323.27</v>
      </c>
      <c r="I365" s="139">
        <f t="shared" si="28"/>
        <v>35.874460563956347</v>
      </c>
      <c r="J365" s="139">
        <f t="shared" si="24"/>
        <v>30.646540000000002</v>
      </c>
    </row>
    <row r="366" spans="1:10" s="84" customFormat="1" ht="15" customHeight="1">
      <c r="A366" s="85"/>
      <c r="B366" s="85"/>
      <c r="C366" s="104" t="s">
        <v>1442</v>
      </c>
      <c r="D366" s="67" t="s">
        <v>1274</v>
      </c>
      <c r="E366" s="67">
        <v>3884.07</v>
      </c>
      <c r="F366" s="67">
        <v>4000</v>
      </c>
      <c r="G366" s="67">
        <v>4000</v>
      </c>
      <c r="H366" s="67">
        <v>3381.62</v>
      </c>
      <c r="I366" s="139">
        <f t="shared" si="28"/>
        <v>87.063827376952517</v>
      </c>
      <c r="J366" s="139">
        <f t="shared" si="24"/>
        <v>84.540499999999994</v>
      </c>
    </row>
    <row r="367" spans="1:10" s="84" customFormat="1" ht="15" customHeight="1">
      <c r="A367" s="85"/>
      <c r="B367" s="85"/>
      <c r="C367" s="104">
        <v>3234</v>
      </c>
      <c r="D367" s="67" t="s">
        <v>1275</v>
      </c>
      <c r="E367" s="67">
        <v>11055.42</v>
      </c>
      <c r="F367" s="67">
        <v>11000</v>
      </c>
      <c r="G367" s="67">
        <v>5000</v>
      </c>
      <c r="H367" s="67">
        <v>23614.73</v>
      </c>
      <c r="I367" s="139">
        <f t="shared" si="28"/>
        <v>213.60319191853407</v>
      </c>
      <c r="J367" s="139">
        <f t="shared" si="24"/>
        <v>472.29460000000006</v>
      </c>
    </row>
    <row r="368" spans="1:10" s="84" customFormat="1" ht="15" customHeight="1">
      <c r="A368" s="85"/>
      <c r="B368" s="85"/>
      <c r="C368" s="104" t="s">
        <v>1443</v>
      </c>
      <c r="D368" s="67" t="s">
        <v>1276</v>
      </c>
      <c r="E368" s="67">
        <v>16666.830000000002</v>
      </c>
      <c r="F368" s="67">
        <v>2000</v>
      </c>
      <c r="G368" s="67">
        <v>45000</v>
      </c>
      <c r="H368" s="67">
        <v>117730.43</v>
      </c>
      <c r="I368" s="139">
        <f t="shared" si="28"/>
        <v>706.37565751855618</v>
      </c>
      <c r="J368" s="139">
        <f t="shared" si="24"/>
        <v>261.62317777777776</v>
      </c>
    </row>
    <row r="369" spans="1:10" s="84" customFormat="1" ht="15" customHeight="1">
      <c r="A369" s="85"/>
      <c r="B369" s="85"/>
      <c r="C369" s="104" t="s">
        <v>1444</v>
      </c>
      <c r="D369" s="67" t="s">
        <v>1277</v>
      </c>
      <c r="E369" s="67"/>
      <c r="F369" s="67">
        <v>100</v>
      </c>
      <c r="G369" s="67">
        <v>100</v>
      </c>
      <c r="H369" s="67">
        <v>1380</v>
      </c>
      <c r="I369" s="139" t="e">
        <f t="shared" si="28"/>
        <v>#DIV/0!</v>
      </c>
      <c r="J369" s="139">
        <f t="shared" si="24"/>
        <v>1380</v>
      </c>
    </row>
    <row r="370" spans="1:10" s="84" customFormat="1" ht="15" customHeight="1">
      <c r="A370" s="85"/>
      <c r="B370" s="85"/>
      <c r="C370" s="104" t="s">
        <v>1431</v>
      </c>
      <c r="D370" s="67" t="s">
        <v>1278</v>
      </c>
      <c r="E370" s="67">
        <v>55302.12</v>
      </c>
      <c r="F370" s="67">
        <v>50000</v>
      </c>
      <c r="G370" s="67">
        <v>50000</v>
      </c>
      <c r="H370" s="67">
        <v>47402.39</v>
      </c>
      <c r="I370" s="139">
        <f t="shared" si="28"/>
        <v>85.715321582608411</v>
      </c>
      <c r="J370" s="139">
        <f t="shared" si="24"/>
        <v>94.804779999999994</v>
      </c>
    </row>
    <row r="371" spans="1:10" s="84" customFormat="1" ht="15" customHeight="1">
      <c r="A371" s="85"/>
      <c r="B371" s="85"/>
      <c r="C371" s="104" t="s">
        <v>1445</v>
      </c>
      <c r="D371" s="67" t="s">
        <v>1279</v>
      </c>
      <c r="E371" s="67">
        <v>6184.11</v>
      </c>
      <c r="F371" s="67">
        <v>9000</v>
      </c>
      <c r="G371" s="67">
        <v>9000</v>
      </c>
      <c r="H371" s="67">
        <v>7250.41</v>
      </c>
      <c r="I371" s="139">
        <f t="shared" si="28"/>
        <v>117.24257815595132</v>
      </c>
      <c r="J371" s="139">
        <f t="shared" si="24"/>
        <v>80.560111111111112</v>
      </c>
    </row>
    <row r="372" spans="1:10" s="84" customFormat="1" ht="15" customHeight="1">
      <c r="A372" s="85"/>
      <c r="B372" s="85"/>
      <c r="C372" s="104" t="s">
        <v>1446</v>
      </c>
      <c r="D372" s="67" t="s">
        <v>1280</v>
      </c>
      <c r="E372" s="67">
        <v>5948.71</v>
      </c>
      <c r="F372" s="67">
        <v>3000</v>
      </c>
      <c r="G372" s="67">
        <v>20000</v>
      </c>
      <c r="H372" s="67">
        <v>20875.61</v>
      </c>
      <c r="I372" s="139">
        <f t="shared" si="28"/>
        <v>350.92667149684553</v>
      </c>
      <c r="J372" s="139">
        <f t="shared" si="24"/>
        <v>104.37805</v>
      </c>
    </row>
    <row r="373" spans="1:10" s="84" customFormat="1" ht="15" customHeight="1">
      <c r="A373" s="85"/>
      <c r="B373" s="85"/>
      <c r="C373" s="104" t="s">
        <v>1432</v>
      </c>
      <c r="D373" s="67" t="s">
        <v>1348</v>
      </c>
      <c r="E373" s="67">
        <v>1764.92</v>
      </c>
      <c r="F373" s="67">
        <v>1600</v>
      </c>
      <c r="G373" s="67">
        <v>1600</v>
      </c>
      <c r="H373" s="67"/>
      <c r="I373" s="139">
        <f t="shared" si="28"/>
        <v>0</v>
      </c>
      <c r="J373" s="139">
        <f t="shared" si="24"/>
        <v>0</v>
      </c>
    </row>
    <row r="374" spans="1:10" s="84" customFormat="1" ht="15" customHeight="1">
      <c r="A374" s="85"/>
      <c r="B374" s="85"/>
      <c r="C374" s="104">
        <v>3292</v>
      </c>
      <c r="D374" s="67" t="s">
        <v>1281</v>
      </c>
      <c r="E374" s="67">
        <v>2045.96</v>
      </c>
      <c r="F374" s="67">
        <v>3000</v>
      </c>
      <c r="G374" s="67">
        <v>3000</v>
      </c>
      <c r="H374" s="67">
        <v>587.97</v>
      </c>
      <c r="I374" s="139">
        <f t="shared" si="28"/>
        <v>28.738098496549298</v>
      </c>
      <c r="J374" s="139">
        <f t="shared" si="24"/>
        <v>19.599</v>
      </c>
    </row>
    <row r="375" spans="1:10" s="84" customFormat="1" ht="15" customHeight="1">
      <c r="A375" s="85"/>
      <c r="B375" s="85"/>
      <c r="C375" s="104" t="s">
        <v>1447</v>
      </c>
      <c r="D375" s="67" t="s">
        <v>1297</v>
      </c>
      <c r="E375" s="67">
        <v>5366.93</v>
      </c>
      <c r="F375" s="67">
        <v>1000</v>
      </c>
      <c r="G375" s="67">
        <v>5000</v>
      </c>
      <c r="H375" s="67">
        <v>5750.12</v>
      </c>
      <c r="I375" s="139">
        <f t="shared" si="28"/>
        <v>107.13983599562505</v>
      </c>
      <c r="J375" s="139">
        <f t="shared" si="24"/>
        <v>115.00239999999999</v>
      </c>
    </row>
    <row r="376" spans="1:10" s="84" customFormat="1" ht="15" customHeight="1">
      <c r="A376" s="85"/>
      <c r="B376" s="85"/>
      <c r="C376" s="104">
        <v>3294</v>
      </c>
      <c r="D376" s="67" t="s">
        <v>1283</v>
      </c>
      <c r="E376" s="67">
        <v>2527.6</v>
      </c>
      <c r="F376" s="67">
        <v>1000</v>
      </c>
      <c r="G376" s="67">
        <v>1000</v>
      </c>
      <c r="H376" s="67">
        <v>857.82</v>
      </c>
      <c r="I376" s="139">
        <f t="shared" si="28"/>
        <v>33.938123120746951</v>
      </c>
      <c r="J376" s="139">
        <f t="shared" si="24"/>
        <v>85.781999999999996</v>
      </c>
    </row>
    <row r="377" spans="1:10" s="84" customFormat="1" ht="15" customHeight="1">
      <c r="A377" s="85"/>
      <c r="B377" s="85"/>
      <c r="C377" s="104" t="s">
        <v>1448</v>
      </c>
      <c r="D377" s="67" t="s">
        <v>1284</v>
      </c>
      <c r="E377" s="67">
        <v>6.32</v>
      </c>
      <c r="F377" s="67">
        <v>700</v>
      </c>
      <c r="G377" s="67">
        <v>700</v>
      </c>
      <c r="H377" s="67">
        <v>1833.49</v>
      </c>
      <c r="I377" s="139">
        <f t="shared" si="28"/>
        <v>29010.917721518985</v>
      </c>
      <c r="J377" s="139">
        <f t="shared" si="24"/>
        <v>261.92714285714283</v>
      </c>
    </row>
    <row r="378" spans="1:10" s="84" customFormat="1" ht="15" customHeight="1">
      <c r="A378" s="85"/>
      <c r="B378" s="85"/>
      <c r="C378" s="104">
        <v>3296</v>
      </c>
      <c r="D378" s="67" t="s">
        <v>1422</v>
      </c>
      <c r="E378" s="67"/>
      <c r="F378" s="67"/>
      <c r="G378" s="67"/>
      <c r="H378" s="67"/>
      <c r="I378" s="139" t="e">
        <f t="shared" si="28"/>
        <v>#DIV/0!</v>
      </c>
      <c r="J378" s="139" t="e">
        <f t="shared" si="24"/>
        <v>#DIV/0!</v>
      </c>
    </row>
    <row r="379" spans="1:10" s="84" customFormat="1" ht="15" customHeight="1">
      <c r="A379" s="85"/>
      <c r="B379" s="85"/>
      <c r="C379" s="104" t="s">
        <v>1449</v>
      </c>
      <c r="D379" s="67" t="s">
        <v>1285</v>
      </c>
      <c r="E379" s="67">
        <v>9634.82</v>
      </c>
      <c r="F379" s="67">
        <v>5000</v>
      </c>
      <c r="G379" s="67">
        <v>2000</v>
      </c>
      <c r="H379" s="67">
        <v>10198.44</v>
      </c>
      <c r="I379" s="139">
        <f t="shared" si="28"/>
        <v>105.84982386801207</v>
      </c>
      <c r="J379" s="139">
        <f t="shared" si="24"/>
        <v>509.92199999999997</v>
      </c>
    </row>
    <row r="380" spans="1:10" s="84" customFormat="1" ht="15" customHeight="1">
      <c r="A380" s="85"/>
      <c r="B380" s="101">
        <v>34</v>
      </c>
      <c r="C380" s="104"/>
      <c r="D380" s="101" t="s">
        <v>1341</v>
      </c>
      <c r="E380" s="64">
        <f>SUM(E381:E383)</f>
        <v>1435.97</v>
      </c>
      <c r="F380" s="64">
        <f>SUM(F381:F383)</f>
        <v>2000</v>
      </c>
      <c r="G380" s="64">
        <f>SUM(G381:G383)</f>
        <v>100</v>
      </c>
      <c r="H380" s="64">
        <f>SUM(H381:H383)</f>
        <v>564.29000000000008</v>
      </c>
      <c r="I380" s="139">
        <f t="shared" si="28"/>
        <v>39.296781966197067</v>
      </c>
      <c r="J380" s="139">
        <f t="shared" si="24"/>
        <v>564.29000000000008</v>
      </c>
    </row>
    <row r="381" spans="1:10" s="84" customFormat="1" ht="15" customHeight="1">
      <c r="A381" s="85"/>
      <c r="B381" s="85"/>
      <c r="C381" s="104" t="s">
        <v>1450</v>
      </c>
      <c r="D381" s="67" t="s">
        <v>1286</v>
      </c>
      <c r="E381" s="67">
        <v>1435.97</v>
      </c>
      <c r="F381" s="67">
        <v>2000</v>
      </c>
      <c r="G381" s="67">
        <v>100</v>
      </c>
      <c r="H381" s="67">
        <v>563.69000000000005</v>
      </c>
      <c r="I381" s="139">
        <f t="shared" si="28"/>
        <v>39.254998363475565</v>
      </c>
      <c r="J381" s="139">
        <f t="shared" si="24"/>
        <v>563.69000000000005</v>
      </c>
    </row>
    <row r="382" spans="1:10" s="84" customFormat="1" ht="15" customHeight="1">
      <c r="A382" s="85"/>
      <c r="B382" s="85"/>
      <c r="C382" s="104" t="s">
        <v>1433</v>
      </c>
      <c r="D382" s="67" t="s">
        <v>1298</v>
      </c>
      <c r="E382" s="67"/>
      <c r="F382" s="67">
        <v>0</v>
      </c>
      <c r="G382" s="67">
        <v>0</v>
      </c>
      <c r="H382" s="67"/>
      <c r="I382" s="139" t="e">
        <f t="shared" si="28"/>
        <v>#DIV/0!</v>
      </c>
      <c r="J382" s="139" t="e">
        <f t="shared" si="24"/>
        <v>#DIV/0!</v>
      </c>
    </row>
    <row r="383" spans="1:10" s="84" customFormat="1" ht="15" customHeight="1">
      <c r="A383" s="85"/>
      <c r="B383" s="85"/>
      <c r="C383" s="104">
        <v>3433</v>
      </c>
      <c r="D383" s="67" t="s">
        <v>1406</v>
      </c>
      <c r="E383" s="67"/>
      <c r="F383" s="67">
        <v>0</v>
      </c>
      <c r="G383" s="67">
        <v>0</v>
      </c>
      <c r="H383" s="67">
        <v>0.6</v>
      </c>
      <c r="I383" s="139" t="e">
        <f t="shared" si="28"/>
        <v>#DIV/0!</v>
      </c>
      <c r="J383" s="139" t="e">
        <f t="shared" si="24"/>
        <v>#DIV/0!</v>
      </c>
    </row>
    <row r="384" spans="1:10" s="84" customFormat="1" ht="15" customHeight="1">
      <c r="A384" s="85"/>
      <c r="B384" s="101">
        <v>36</v>
      </c>
      <c r="C384" s="104"/>
      <c r="D384" s="101" t="s">
        <v>1389</v>
      </c>
      <c r="E384" s="64">
        <f>E385</f>
        <v>25486</v>
      </c>
      <c r="F384" s="64">
        <f>F385</f>
        <v>30000</v>
      </c>
      <c r="G384" s="64">
        <f>G385</f>
        <v>26483</v>
      </c>
      <c r="H384" s="64">
        <f>H385</f>
        <v>24264.39</v>
      </c>
      <c r="I384" s="139">
        <f t="shared" si="28"/>
        <v>95.206740955818887</v>
      </c>
      <c r="J384" s="139">
        <f t="shared" si="24"/>
        <v>91.622512555224105</v>
      </c>
    </row>
    <row r="385" spans="1:10" s="84" customFormat="1" ht="15" customHeight="1">
      <c r="A385" s="85"/>
      <c r="B385" s="85"/>
      <c r="C385" s="104" t="s">
        <v>1451</v>
      </c>
      <c r="D385" s="67" t="s">
        <v>1300</v>
      </c>
      <c r="E385" s="67">
        <v>25486</v>
      </c>
      <c r="F385" s="67">
        <v>30000</v>
      </c>
      <c r="G385" s="67">
        <v>26483</v>
      </c>
      <c r="H385" s="67">
        <v>24264.39</v>
      </c>
      <c r="I385" s="139">
        <f t="shared" si="28"/>
        <v>95.206740955818887</v>
      </c>
      <c r="J385" s="139">
        <f t="shared" si="24"/>
        <v>91.622512555224105</v>
      </c>
    </row>
    <row r="386" spans="1:10" s="84" customFormat="1" ht="15" customHeight="1">
      <c r="A386" s="85"/>
      <c r="B386" s="101">
        <v>37</v>
      </c>
      <c r="C386" s="104"/>
      <c r="D386" s="101" t="s">
        <v>1351</v>
      </c>
      <c r="E386" s="64">
        <f>SUM(E387:E388)</f>
        <v>1139.82</v>
      </c>
      <c r="F386" s="64">
        <f>SUM(F387:F388)</f>
        <v>1800</v>
      </c>
      <c r="G386" s="64">
        <f>SUM(G387:G388)</f>
        <v>2500</v>
      </c>
      <c r="H386" s="64">
        <f>SUM(H387:H388)</f>
        <v>1140</v>
      </c>
      <c r="I386" s="139">
        <f t="shared" si="28"/>
        <v>100.01579196715271</v>
      </c>
      <c r="J386" s="139">
        <f t="shared" si="24"/>
        <v>45.6</v>
      </c>
    </row>
    <row r="387" spans="1:10" s="84" customFormat="1" ht="15" customHeight="1">
      <c r="A387" s="85"/>
      <c r="B387" s="85"/>
      <c r="C387" s="104">
        <v>3721</v>
      </c>
      <c r="D387" s="67" t="s">
        <v>1590</v>
      </c>
      <c r="E387" s="67">
        <v>1139.82</v>
      </c>
      <c r="F387" s="67">
        <v>1800</v>
      </c>
      <c r="G387" s="67">
        <v>2500</v>
      </c>
      <c r="H387" s="67">
        <v>1140</v>
      </c>
      <c r="I387" s="139">
        <f t="shared" si="28"/>
        <v>100.01579196715271</v>
      </c>
      <c r="J387" s="139">
        <f t="shared" si="24"/>
        <v>45.6</v>
      </c>
    </row>
    <row r="388" spans="1:10" s="84" customFormat="1" ht="15" customHeight="1">
      <c r="A388" s="85"/>
      <c r="B388" s="85"/>
      <c r="C388" s="104">
        <v>3722</v>
      </c>
      <c r="D388" s="67" t="s">
        <v>1306</v>
      </c>
      <c r="E388" s="67"/>
      <c r="F388" s="67">
        <v>0</v>
      </c>
      <c r="G388" s="67">
        <v>0</v>
      </c>
      <c r="H388" s="67"/>
      <c r="I388" s="139" t="e">
        <f t="shared" si="28"/>
        <v>#DIV/0!</v>
      </c>
      <c r="J388" s="139" t="e">
        <f t="shared" si="24"/>
        <v>#DIV/0!</v>
      </c>
    </row>
    <row r="389" spans="1:10" s="84" customFormat="1" ht="15" customHeight="1">
      <c r="A389" s="85"/>
      <c r="B389" s="101">
        <v>38</v>
      </c>
      <c r="C389" s="104"/>
      <c r="D389" s="101" t="s">
        <v>1350</v>
      </c>
      <c r="E389" s="64">
        <f>E390</f>
        <v>1558.27</v>
      </c>
      <c r="F389" s="64">
        <f>F390</f>
        <v>2500</v>
      </c>
      <c r="G389" s="64">
        <f>G390</f>
        <v>2500</v>
      </c>
      <c r="H389" s="64">
        <f>H390</f>
        <v>1102.05</v>
      </c>
      <c r="I389" s="139">
        <f t="shared" si="28"/>
        <v>70.722660386197518</v>
      </c>
      <c r="J389" s="139">
        <f t="shared" si="24"/>
        <v>44.082000000000001</v>
      </c>
    </row>
    <row r="390" spans="1:10" s="84" customFormat="1" ht="15" customHeight="1">
      <c r="A390" s="85"/>
      <c r="B390" s="85"/>
      <c r="C390" s="104" t="s">
        <v>1452</v>
      </c>
      <c r="D390" s="67" t="s">
        <v>1402</v>
      </c>
      <c r="E390" s="67">
        <v>1558.27</v>
      </c>
      <c r="F390" s="67">
        <v>2500</v>
      </c>
      <c r="G390" s="67">
        <v>2500</v>
      </c>
      <c r="H390" s="67">
        <v>1102.05</v>
      </c>
      <c r="I390" s="139">
        <f t="shared" si="28"/>
        <v>70.722660386197518</v>
      </c>
      <c r="J390" s="139">
        <f t="shared" si="24"/>
        <v>44.082000000000001</v>
      </c>
    </row>
    <row r="391" spans="1:10" s="84" customFormat="1" ht="15" customHeight="1">
      <c r="A391" s="101">
        <v>4</v>
      </c>
      <c r="B391" s="85"/>
      <c r="C391" s="104"/>
      <c r="D391" s="101" t="s">
        <v>1343</v>
      </c>
      <c r="E391" s="64">
        <f>E392+E395+E407</f>
        <v>67121.67</v>
      </c>
      <c r="F391" s="64">
        <f>F392+F395+F407</f>
        <v>116600</v>
      </c>
      <c r="G391" s="64">
        <f>G392+G395+G407</f>
        <v>112100</v>
      </c>
      <c r="H391" s="64">
        <f>H392+H395+H407</f>
        <v>106588.36</v>
      </c>
      <c r="I391" s="139">
        <f t="shared" si="28"/>
        <v>158.79873072287981</v>
      </c>
      <c r="J391" s="139">
        <f t="shared" si="24"/>
        <v>95.083282783229265</v>
      </c>
    </row>
    <row r="392" spans="1:10" s="84" customFormat="1" ht="15" customHeight="1">
      <c r="A392" s="85"/>
      <c r="B392" s="101">
        <v>41</v>
      </c>
      <c r="C392" s="104"/>
      <c r="D392" s="101" t="s">
        <v>1353</v>
      </c>
      <c r="E392" s="64">
        <f>SUM(E393:E394)</f>
        <v>2498.2600000000002</v>
      </c>
      <c r="F392" s="64">
        <f>SUM(F393:F394)</f>
        <v>25000</v>
      </c>
      <c r="G392" s="64">
        <f>SUM(G393:G394)</f>
        <v>12000</v>
      </c>
      <c r="H392" s="64">
        <f>SUM(H393:H394)</f>
        <v>10993.03</v>
      </c>
      <c r="I392" s="139">
        <f t="shared" si="28"/>
        <v>440.02745911154165</v>
      </c>
      <c r="J392" s="139">
        <f t="shared" si="24"/>
        <v>91.608583333333343</v>
      </c>
    </row>
    <row r="393" spans="1:10" s="84" customFormat="1" ht="15" customHeight="1">
      <c r="A393" s="85"/>
      <c r="B393" s="85"/>
      <c r="C393" s="104" t="s">
        <v>1453</v>
      </c>
      <c r="D393" s="67" t="s">
        <v>1308</v>
      </c>
      <c r="E393" s="67"/>
      <c r="F393" s="67"/>
      <c r="G393" s="67">
        <v>1000</v>
      </c>
      <c r="H393" s="67"/>
      <c r="I393" s="139" t="e">
        <f t="shared" si="28"/>
        <v>#DIV/0!</v>
      </c>
      <c r="J393" s="139">
        <f t="shared" si="24"/>
        <v>0</v>
      </c>
    </row>
    <row r="394" spans="1:10" s="84" customFormat="1" ht="15" customHeight="1">
      <c r="A394" s="85"/>
      <c r="B394" s="85"/>
      <c r="C394" s="104">
        <v>4124</v>
      </c>
      <c r="D394" s="67" t="s">
        <v>1498</v>
      </c>
      <c r="E394" s="67">
        <v>2498.2600000000002</v>
      </c>
      <c r="F394" s="67">
        <v>25000</v>
      </c>
      <c r="G394" s="67">
        <v>11000</v>
      </c>
      <c r="H394" s="67">
        <v>10993.03</v>
      </c>
      <c r="I394" s="139">
        <f t="shared" si="28"/>
        <v>440.02745911154165</v>
      </c>
      <c r="J394" s="139">
        <f t="shared" si="24"/>
        <v>99.936636363636367</v>
      </c>
    </row>
    <row r="395" spans="1:10" s="84" customFormat="1" ht="15" customHeight="1">
      <c r="A395" s="85"/>
      <c r="B395" s="101">
        <v>42</v>
      </c>
      <c r="C395" s="104"/>
      <c r="D395" s="101" t="s">
        <v>1344</v>
      </c>
      <c r="E395" s="64">
        <f>SUM(E396:E406)</f>
        <v>58091.369999999995</v>
      </c>
      <c r="F395" s="64">
        <f>SUM(F396:F406)</f>
        <v>41600</v>
      </c>
      <c r="G395" s="64">
        <f>SUM(G396:G406)</f>
        <v>70100</v>
      </c>
      <c r="H395" s="64">
        <f>SUM(H396:H406)</f>
        <v>67405.33</v>
      </c>
      <c r="I395" s="139">
        <f t="shared" si="28"/>
        <v>116.03329375774751</v>
      </c>
      <c r="J395" s="139">
        <f t="shared" ref="J395:J458" si="29">H395/G395*100</f>
        <v>96.155962910128395</v>
      </c>
    </row>
    <row r="396" spans="1:10" s="84" customFormat="1" ht="15" customHeight="1">
      <c r="A396" s="85"/>
      <c r="B396" s="85"/>
      <c r="C396" s="104" t="s">
        <v>1454</v>
      </c>
      <c r="D396" s="67" t="s">
        <v>1287</v>
      </c>
      <c r="E396" s="67">
        <v>26745.34</v>
      </c>
      <c r="F396" s="67">
        <v>10000</v>
      </c>
      <c r="G396" s="67">
        <v>50000</v>
      </c>
      <c r="H396" s="67">
        <v>53753.42</v>
      </c>
      <c r="I396" s="139">
        <f t="shared" si="28"/>
        <v>200.98237674301393</v>
      </c>
      <c r="J396" s="139">
        <f t="shared" si="29"/>
        <v>107.50684</v>
      </c>
    </row>
    <row r="397" spans="1:10" s="84" customFormat="1" ht="15" customHeight="1">
      <c r="A397" s="85"/>
      <c r="B397" s="85"/>
      <c r="C397" s="104" t="s">
        <v>1455</v>
      </c>
      <c r="D397" s="67" t="s">
        <v>1302</v>
      </c>
      <c r="E397" s="67"/>
      <c r="F397" s="67"/>
      <c r="G397" s="67"/>
      <c r="H397" s="67"/>
      <c r="I397" s="139" t="e">
        <f t="shared" si="28"/>
        <v>#DIV/0!</v>
      </c>
      <c r="J397" s="139" t="e">
        <f t="shared" si="29"/>
        <v>#DIV/0!</v>
      </c>
    </row>
    <row r="398" spans="1:10" s="84" customFormat="1" ht="15" customHeight="1">
      <c r="A398" s="85"/>
      <c r="B398" s="85"/>
      <c r="C398" s="104" t="s">
        <v>1456</v>
      </c>
      <c r="D398" s="67" t="s">
        <v>1309</v>
      </c>
      <c r="E398" s="67">
        <v>2028.46</v>
      </c>
      <c r="F398" s="67">
        <v>1500</v>
      </c>
      <c r="G398" s="67">
        <v>1500</v>
      </c>
      <c r="H398" s="67"/>
      <c r="I398" s="139">
        <f t="shared" si="28"/>
        <v>0</v>
      </c>
      <c r="J398" s="139">
        <f t="shared" si="29"/>
        <v>0</v>
      </c>
    </row>
    <row r="399" spans="1:10" s="84" customFormat="1" ht="15" customHeight="1">
      <c r="A399" s="85"/>
      <c r="B399" s="85"/>
      <c r="C399" s="104" t="s">
        <v>1457</v>
      </c>
      <c r="D399" s="67" t="s">
        <v>1310</v>
      </c>
      <c r="E399" s="67">
        <v>20757.150000000001</v>
      </c>
      <c r="F399" s="67">
        <v>21000</v>
      </c>
      <c r="G399" s="67">
        <v>11000</v>
      </c>
      <c r="H399" s="67">
        <v>10302.5</v>
      </c>
      <c r="I399" s="139">
        <f t="shared" si="28"/>
        <v>49.633499782002829</v>
      </c>
      <c r="J399" s="139">
        <f t="shared" si="29"/>
        <v>93.659090909090921</v>
      </c>
    </row>
    <row r="400" spans="1:10" s="84" customFormat="1" ht="15" customHeight="1">
      <c r="A400" s="85"/>
      <c r="B400" s="85"/>
      <c r="C400" s="104" t="s">
        <v>1458</v>
      </c>
      <c r="D400" s="67" t="s">
        <v>1423</v>
      </c>
      <c r="E400" s="67">
        <v>2281.25</v>
      </c>
      <c r="F400" s="67">
        <v>2000</v>
      </c>
      <c r="G400" s="67">
        <v>2000</v>
      </c>
      <c r="H400" s="67"/>
      <c r="I400" s="139">
        <f t="shared" si="28"/>
        <v>0</v>
      </c>
      <c r="J400" s="139">
        <f t="shared" si="29"/>
        <v>0</v>
      </c>
    </row>
    <row r="401" spans="1:10" s="84" customFormat="1" ht="15" customHeight="1">
      <c r="A401" s="85"/>
      <c r="B401" s="85"/>
      <c r="C401" s="104">
        <v>4227</v>
      </c>
      <c r="D401" s="67" t="s">
        <v>1288</v>
      </c>
      <c r="E401" s="67">
        <v>599</v>
      </c>
      <c r="F401" s="67">
        <v>600</v>
      </c>
      <c r="G401" s="67">
        <v>600</v>
      </c>
      <c r="H401" s="67">
        <v>269</v>
      </c>
      <c r="I401" s="139">
        <f t="shared" si="28"/>
        <v>44.908180300500831</v>
      </c>
      <c r="J401" s="139">
        <f t="shared" si="29"/>
        <v>44.833333333333329</v>
      </c>
    </row>
    <row r="402" spans="1:10" s="84" customFormat="1" ht="15" customHeight="1">
      <c r="A402" s="85"/>
      <c r="B402" s="85"/>
      <c r="C402" s="104">
        <v>4231</v>
      </c>
      <c r="D402" s="67" t="s">
        <v>1558</v>
      </c>
      <c r="E402" s="67"/>
      <c r="F402" s="67"/>
      <c r="G402" s="67"/>
      <c r="H402" s="67"/>
      <c r="I402" s="139" t="e">
        <f t="shared" si="28"/>
        <v>#DIV/0!</v>
      </c>
      <c r="J402" s="139" t="e">
        <f t="shared" si="29"/>
        <v>#DIV/0!</v>
      </c>
    </row>
    <row r="403" spans="1:10" s="84" customFormat="1" ht="15" customHeight="1">
      <c r="A403" s="85"/>
      <c r="B403" s="85"/>
      <c r="C403" s="104">
        <v>4241</v>
      </c>
      <c r="D403" s="67" t="s">
        <v>1303</v>
      </c>
      <c r="E403" s="67">
        <v>5680.17</v>
      </c>
      <c r="F403" s="67">
        <v>6500</v>
      </c>
      <c r="G403" s="67">
        <v>5000</v>
      </c>
      <c r="H403" s="67">
        <v>3080.41</v>
      </c>
      <c r="I403" s="139">
        <f t="shared" si="28"/>
        <v>54.230947313196609</v>
      </c>
      <c r="J403" s="139">
        <f t="shared" si="29"/>
        <v>61.608200000000004</v>
      </c>
    </row>
    <row r="404" spans="1:10" s="84" customFormat="1" ht="15" customHeight="1">
      <c r="A404" s="85"/>
      <c r="B404" s="85"/>
      <c r="C404" s="104">
        <v>4262</v>
      </c>
      <c r="D404" s="67" t="s">
        <v>1409</v>
      </c>
      <c r="E404" s="67"/>
      <c r="F404" s="67"/>
      <c r="G404" s="67"/>
      <c r="H404" s="67"/>
      <c r="I404" s="139" t="e">
        <f t="shared" si="28"/>
        <v>#DIV/0!</v>
      </c>
      <c r="J404" s="139" t="e">
        <f t="shared" si="29"/>
        <v>#DIV/0!</v>
      </c>
    </row>
    <row r="405" spans="1:10" s="84" customFormat="1" ht="15" customHeight="1">
      <c r="A405" s="85"/>
      <c r="B405" s="85"/>
      <c r="C405" s="104">
        <v>4263</v>
      </c>
      <c r="D405" s="67" t="s">
        <v>1473</v>
      </c>
      <c r="E405" s="67"/>
      <c r="F405" s="67"/>
      <c r="G405" s="67"/>
      <c r="H405" s="67"/>
      <c r="I405" s="139" t="e">
        <f t="shared" si="28"/>
        <v>#DIV/0!</v>
      </c>
      <c r="J405" s="139" t="e">
        <f t="shared" si="29"/>
        <v>#DIV/0!</v>
      </c>
    </row>
    <row r="406" spans="1:10" s="84" customFormat="1" ht="15" customHeight="1">
      <c r="A406" s="85"/>
      <c r="B406" s="85"/>
      <c r="C406" s="104" t="s">
        <v>1459</v>
      </c>
      <c r="D406" s="67" t="s">
        <v>1304</v>
      </c>
      <c r="E406" s="67"/>
      <c r="F406" s="67"/>
      <c r="G406" s="67"/>
      <c r="H406" s="67"/>
      <c r="I406" s="139" t="e">
        <f t="shared" si="28"/>
        <v>#DIV/0!</v>
      </c>
      <c r="J406" s="139" t="e">
        <f t="shared" si="29"/>
        <v>#DIV/0!</v>
      </c>
    </row>
    <row r="407" spans="1:10" s="84" customFormat="1" ht="15" customHeight="1">
      <c r="A407" s="85"/>
      <c r="B407" s="101">
        <v>45</v>
      </c>
      <c r="C407" s="104"/>
      <c r="D407" s="101" t="s">
        <v>1512</v>
      </c>
      <c r="E407" s="64">
        <f>E408+E409</f>
        <v>6532.04</v>
      </c>
      <c r="F407" s="64">
        <f>F408+F409</f>
        <v>50000</v>
      </c>
      <c r="G407" s="64">
        <f>G408+G409</f>
        <v>30000</v>
      </c>
      <c r="H407" s="64">
        <f>H408+H409</f>
        <v>28190</v>
      </c>
      <c r="I407" s="139">
        <f t="shared" si="28"/>
        <v>431.56502409660692</v>
      </c>
      <c r="J407" s="139">
        <f t="shared" si="29"/>
        <v>93.966666666666669</v>
      </c>
    </row>
    <row r="408" spans="1:10" s="84" customFormat="1" ht="15" customHeight="1">
      <c r="A408" s="85"/>
      <c r="B408" s="85"/>
      <c r="C408" s="104">
        <v>4511</v>
      </c>
      <c r="D408" s="67" t="s">
        <v>1576</v>
      </c>
      <c r="E408" s="67">
        <v>6532.04</v>
      </c>
      <c r="F408" s="67">
        <v>50000</v>
      </c>
      <c r="G408" s="67"/>
      <c r="H408" s="67"/>
      <c r="I408" s="139">
        <f t="shared" si="28"/>
        <v>0</v>
      </c>
      <c r="J408" s="139" t="e">
        <f t="shared" si="29"/>
        <v>#DIV/0!</v>
      </c>
    </row>
    <row r="409" spans="1:10" s="84" customFormat="1" ht="15" customHeight="1">
      <c r="A409" s="85"/>
      <c r="B409" s="85"/>
      <c r="C409" s="104">
        <v>4521</v>
      </c>
      <c r="D409" s="67" t="s">
        <v>1691</v>
      </c>
      <c r="E409" s="67"/>
      <c r="F409" s="67"/>
      <c r="G409" s="67">
        <v>30000</v>
      </c>
      <c r="H409" s="67">
        <v>28190</v>
      </c>
      <c r="I409" s="139" t="e">
        <f t="shared" si="28"/>
        <v>#DIV/0!</v>
      </c>
      <c r="J409" s="139">
        <f t="shared" si="29"/>
        <v>93.966666666666669</v>
      </c>
    </row>
    <row r="410" spans="1:10" s="84" customFormat="1" ht="15" customHeight="1">
      <c r="A410" s="258" t="s">
        <v>1575</v>
      </c>
      <c r="B410" s="270"/>
      <c r="C410" s="270"/>
      <c r="D410" s="271"/>
      <c r="E410" s="135">
        <f>E411+E450</f>
        <v>353165.34</v>
      </c>
      <c r="F410" s="135">
        <f>F411+F450</f>
        <v>46000</v>
      </c>
      <c r="G410" s="135">
        <f>G411+G450</f>
        <v>0</v>
      </c>
      <c r="H410" s="135">
        <f>H411+H450</f>
        <v>0</v>
      </c>
      <c r="I410" s="136">
        <f t="shared" si="28"/>
        <v>0</v>
      </c>
      <c r="J410" s="136" t="e">
        <f t="shared" si="29"/>
        <v>#DIV/0!</v>
      </c>
    </row>
    <row r="411" spans="1:10" s="84" customFormat="1" ht="15" customHeight="1">
      <c r="A411" s="101">
        <v>3</v>
      </c>
      <c r="B411" s="85"/>
      <c r="C411" s="41"/>
      <c r="D411" s="41" t="s">
        <v>1356</v>
      </c>
      <c r="E411" s="64">
        <f>E412+E418+E444+E448</f>
        <v>253675.88</v>
      </c>
      <c r="F411" s="64">
        <f>F412+F418+F444+F448</f>
        <v>46000</v>
      </c>
      <c r="G411" s="64">
        <f>G412+G418+G444+G448</f>
        <v>0</v>
      </c>
      <c r="H411" s="64">
        <f>H412+H418+H444+H448</f>
        <v>0</v>
      </c>
      <c r="I411" s="138">
        <f t="shared" si="28"/>
        <v>0</v>
      </c>
      <c r="J411" s="138" t="e">
        <f t="shared" si="29"/>
        <v>#DIV/0!</v>
      </c>
    </row>
    <row r="412" spans="1:10" s="84" customFormat="1" ht="15" customHeight="1">
      <c r="A412" s="85"/>
      <c r="B412" s="101">
        <v>31</v>
      </c>
      <c r="C412" s="41"/>
      <c r="D412" s="41" t="s">
        <v>1318</v>
      </c>
      <c r="E412" s="64">
        <f>SUM(E413:E417)</f>
        <v>92942.23</v>
      </c>
      <c r="F412" s="64">
        <f>SUM(F413:F417)</f>
        <v>0</v>
      </c>
      <c r="G412" s="64">
        <f>SUM(G413:G417)</f>
        <v>0</v>
      </c>
      <c r="H412" s="64">
        <f>SUM(H413:H417)</f>
        <v>0</v>
      </c>
      <c r="I412" s="138">
        <f t="shared" si="28"/>
        <v>0</v>
      </c>
      <c r="J412" s="138" t="e">
        <f t="shared" si="29"/>
        <v>#DIV/0!</v>
      </c>
    </row>
    <row r="413" spans="1:10" s="84" customFormat="1" ht="15" customHeight="1">
      <c r="A413" s="85"/>
      <c r="B413" s="85"/>
      <c r="C413" s="104" t="s">
        <v>1427</v>
      </c>
      <c r="D413" s="67" t="s">
        <v>1395</v>
      </c>
      <c r="E413" s="67">
        <v>79778.759999999995</v>
      </c>
      <c r="F413" s="67"/>
      <c r="G413" s="67"/>
      <c r="H413" s="67"/>
      <c r="I413" s="139">
        <f t="shared" si="28"/>
        <v>0</v>
      </c>
      <c r="J413" s="139" t="e">
        <f t="shared" si="29"/>
        <v>#DIV/0!</v>
      </c>
    </row>
    <row r="414" spans="1:10" s="84" customFormat="1" ht="15" customHeight="1">
      <c r="A414" s="85"/>
      <c r="B414" s="85"/>
      <c r="C414" s="104" t="s">
        <v>1434</v>
      </c>
      <c r="D414" s="67" t="s">
        <v>1470</v>
      </c>
      <c r="E414" s="67"/>
      <c r="F414" s="67"/>
      <c r="G414" s="67"/>
      <c r="H414" s="67"/>
      <c r="I414" s="139" t="e">
        <f t="shared" si="28"/>
        <v>#DIV/0!</v>
      </c>
      <c r="J414" s="139" t="e">
        <f t="shared" si="29"/>
        <v>#DIV/0!</v>
      </c>
    </row>
    <row r="415" spans="1:10" s="84" customFormat="1" ht="15" customHeight="1">
      <c r="A415" s="85"/>
      <c r="B415" s="85"/>
      <c r="C415" s="104" t="s">
        <v>1435</v>
      </c>
      <c r="D415" s="67" t="s">
        <v>1293</v>
      </c>
      <c r="E415" s="67"/>
      <c r="F415" s="67"/>
      <c r="G415" s="67"/>
      <c r="H415" s="67"/>
      <c r="I415" s="139" t="e">
        <f t="shared" si="28"/>
        <v>#DIV/0!</v>
      </c>
      <c r="J415" s="139" t="e">
        <f t="shared" si="29"/>
        <v>#DIV/0!</v>
      </c>
    </row>
    <row r="416" spans="1:10" s="84" customFormat="1" ht="15" customHeight="1">
      <c r="A416" s="85"/>
      <c r="B416" s="85"/>
      <c r="C416" s="104" t="s">
        <v>1428</v>
      </c>
      <c r="D416" s="67" t="s">
        <v>1354</v>
      </c>
      <c r="E416" s="67">
        <v>13163.47</v>
      </c>
      <c r="F416" s="67"/>
      <c r="G416" s="67"/>
      <c r="H416" s="67"/>
      <c r="I416" s="139">
        <f t="shared" si="28"/>
        <v>0</v>
      </c>
      <c r="J416" s="139" t="e">
        <f t="shared" si="29"/>
        <v>#DIV/0!</v>
      </c>
    </row>
    <row r="417" spans="1:10" s="84" customFormat="1" ht="15" customHeight="1">
      <c r="A417" s="85"/>
      <c r="B417" s="85"/>
      <c r="C417" s="104" t="s">
        <v>1429</v>
      </c>
      <c r="D417" s="67" t="s">
        <v>1471</v>
      </c>
      <c r="E417" s="67"/>
      <c r="F417" s="67"/>
      <c r="G417" s="67"/>
      <c r="H417" s="67"/>
      <c r="I417" s="139" t="e">
        <f t="shared" ref="I417:I480" si="30">H417/E417*100</f>
        <v>#DIV/0!</v>
      </c>
      <c r="J417" s="139" t="e">
        <f t="shared" si="29"/>
        <v>#DIV/0!</v>
      </c>
    </row>
    <row r="418" spans="1:10" s="84" customFormat="1" ht="15" customHeight="1">
      <c r="A418" s="85"/>
      <c r="B418" s="101">
        <v>32</v>
      </c>
      <c r="C418" s="104"/>
      <c r="D418" s="101" t="s">
        <v>1321</v>
      </c>
      <c r="E418" s="102">
        <f>SUM(E419:E443)</f>
        <v>160733.65</v>
      </c>
      <c r="F418" s="102">
        <f>SUM(F419:F443)</f>
        <v>46000</v>
      </c>
      <c r="G418" s="102">
        <f>SUM(G419:G443)</f>
        <v>0</v>
      </c>
      <c r="H418" s="102">
        <f>SUM(H419:H443)</f>
        <v>0</v>
      </c>
      <c r="I418" s="139">
        <f t="shared" si="30"/>
        <v>0</v>
      </c>
      <c r="J418" s="139" t="e">
        <f t="shared" si="29"/>
        <v>#DIV/0!</v>
      </c>
    </row>
    <row r="419" spans="1:10" s="84" customFormat="1" ht="15" customHeight="1">
      <c r="A419" s="85"/>
      <c r="B419" s="85"/>
      <c r="C419" s="104">
        <v>3211</v>
      </c>
      <c r="D419" s="67" t="s">
        <v>1264</v>
      </c>
      <c r="E419" s="67">
        <v>4327.5200000000004</v>
      </c>
      <c r="F419" s="67">
        <v>2000</v>
      </c>
      <c r="G419" s="67"/>
      <c r="H419" s="67"/>
      <c r="I419" s="139">
        <f t="shared" si="30"/>
        <v>0</v>
      </c>
      <c r="J419" s="139" t="e">
        <f t="shared" si="29"/>
        <v>#DIV/0!</v>
      </c>
    </row>
    <row r="420" spans="1:10" s="84" customFormat="1" ht="15" customHeight="1">
      <c r="A420" s="85"/>
      <c r="B420" s="85"/>
      <c r="C420" s="104">
        <v>3212</v>
      </c>
      <c r="D420" s="67" t="s">
        <v>1265</v>
      </c>
      <c r="E420" s="67"/>
      <c r="F420" s="67"/>
      <c r="G420" s="67"/>
      <c r="H420" s="67"/>
      <c r="I420" s="139" t="e">
        <f t="shared" si="30"/>
        <v>#DIV/0!</v>
      </c>
      <c r="J420" s="139" t="e">
        <f t="shared" si="29"/>
        <v>#DIV/0!</v>
      </c>
    </row>
    <row r="421" spans="1:10" s="84" customFormat="1" ht="15" customHeight="1">
      <c r="A421" s="85"/>
      <c r="B421" s="85"/>
      <c r="C421" s="104" t="s">
        <v>1430</v>
      </c>
      <c r="D421" s="67" t="s">
        <v>1266</v>
      </c>
      <c r="E421" s="67">
        <v>6413.68</v>
      </c>
      <c r="F421" s="67">
        <v>10500</v>
      </c>
      <c r="G421" s="67"/>
      <c r="H421" s="67"/>
      <c r="I421" s="139">
        <f t="shared" si="30"/>
        <v>0</v>
      </c>
      <c r="J421" s="139" t="e">
        <f t="shared" si="29"/>
        <v>#DIV/0!</v>
      </c>
    </row>
    <row r="422" spans="1:10" s="84" customFormat="1" ht="15" customHeight="1">
      <c r="A422" s="85"/>
      <c r="B422" s="85"/>
      <c r="C422" s="104">
        <v>3214</v>
      </c>
      <c r="D422" s="67" t="s">
        <v>1532</v>
      </c>
      <c r="E422" s="67"/>
      <c r="F422" s="67"/>
      <c r="G422" s="67"/>
      <c r="H422" s="67"/>
      <c r="I422" s="139" t="e">
        <f t="shared" si="30"/>
        <v>#DIV/0!</v>
      </c>
      <c r="J422" s="139" t="e">
        <f t="shared" si="29"/>
        <v>#DIV/0!</v>
      </c>
    </row>
    <row r="423" spans="1:10" s="84" customFormat="1" ht="15" customHeight="1">
      <c r="A423" s="85"/>
      <c r="B423" s="85"/>
      <c r="C423" s="104">
        <v>3221</v>
      </c>
      <c r="D423" s="67" t="s">
        <v>1267</v>
      </c>
      <c r="E423" s="67">
        <v>2412.1999999999998</v>
      </c>
      <c r="F423" s="67">
        <v>5500</v>
      </c>
      <c r="G423" s="67"/>
      <c r="H423" s="67"/>
      <c r="I423" s="139">
        <f t="shared" si="30"/>
        <v>0</v>
      </c>
      <c r="J423" s="139" t="e">
        <f t="shared" si="29"/>
        <v>#DIV/0!</v>
      </c>
    </row>
    <row r="424" spans="1:10" s="84" customFormat="1" ht="15" customHeight="1">
      <c r="A424" s="85"/>
      <c r="B424" s="85"/>
      <c r="C424" s="104">
        <v>3222</v>
      </c>
      <c r="D424" s="67" t="s">
        <v>1268</v>
      </c>
      <c r="E424" s="67"/>
      <c r="F424" s="67"/>
      <c r="G424" s="67"/>
      <c r="H424" s="67"/>
      <c r="I424" s="139" t="e">
        <f t="shared" si="30"/>
        <v>#DIV/0!</v>
      </c>
      <c r="J424" s="139" t="e">
        <f t="shared" si="29"/>
        <v>#DIV/0!</v>
      </c>
    </row>
    <row r="425" spans="1:10" s="84" customFormat="1" ht="15" customHeight="1">
      <c r="A425" s="85"/>
      <c r="B425" s="85"/>
      <c r="C425" s="104">
        <v>3223</v>
      </c>
      <c r="D425" s="67" t="s">
        <v>1269</v>
      </c>
      <c r="E425" s="67">
        <v>7977.54</v>
      </c>
      <c r="F425" s="67"/>
      <c r="G425" s="67"/>
      <c r="H425" s="67"/>
      <c r="I425" s="139">
        <f t="shared" si="30"/>
        <v>0</v>
      </c>
      <c r="J425" s="139" t="e">
        <f t="shared" si="29"/>
        <v>#DIV/0!</v>
      </c>
    </row>
    <row r="426" spans="1:10" s="84" customFormat="1" ht="15" customHeight="1">
      <c r="A426" s="85"/>
      <c r="B426" s="85"/>
      <c r="C426" s="104" t="s">
        <v>1439</v>
      </c>
      <c r="D426" s="67" t="s">
        <v>1270</v>
      </c>
      <c r="E426" s="67">
        <v>494.18</v>
      </c>
      <c r="F426" s="67"/>
      <c r="G426" s="67"/>
      <c r="H426" s="67"/>
      <c r="I426" s="139">
        <f t="shared" si="30"/>
        <v>0</v>
      </c>
      <c r="J426" s="139" t="e">
        <f t="shared" si="29"/>
        <v>#DIV/0!</v>
      </c>
    </row>
    <row r="427" spans="1:10" s="84" customFormat="1" ht="15" customHeight="1">
      <c r="A427" s="85"/>
      <c r="B427" s="85"/>
      <c r="C427" s="104">
        <v>3227</v>
      </c>
      <c r="D427" s="67" t="s">
        <v>1472</v>
      </c>
      <c r="E427" s="67"/>
      <c r="F427" s="67"/>
      <c r="G427" s="67"/>
      <c r="H427" s="67"/>
      <c r="I427" s="139" t="e">
        <f t="shared" si="30"/>
        <v>#DIV/0!</v>
      </c>
      <c r="J427" s="139" t="e">
        <f t="shared" si="29"/>
        <v>#DIV/0!</v>
      </c>
    </row>
    <row r="428" spans="1:10" s="84" customFormat="1" ht="15" customHeight="1">
      <c r="A428" s="85"/>
      <c r="B428" s="85"/>
      <c r="C428" s="104">
        <v>3231</v>
      </c>
      <c r="D428" s="67" t="s">
        <v>1272</v>
      </c>
      <c r="E428" s="67">
        <v>20483.939999999999</v>
      </c>
      <c r="F428" s="67">
        <v>8000</v>
      </c>
      <c r="G428" s="67"/>
      <c r="H428" s="67"/>
      <c r="I428" s="139">
        <f t="shared" si="30"/>
        <v>0</v>
      </c>
      <c r="J428" s="139" t="e">
        <f t="shared" si="29"/>
        <v>#DIV/0!</v>
      </c>
    </row>
    <row r="429" spans="1:10" s="84" customFormat="1" ht="15" customHeight="1">
      <c r="A429" s="85"/>
      <c r="B429" s="85"/>
      <c r="C429" s="104" t="s">
        <v>1441</v>
      </c>
      <c r="D429" s="67" t="s">
        <v>1273</v>
      </c>
      <c r="E429" s="67">
        <v>43891.18</v>
      </c>
      <c r="F429" s="67"/>
      <c r="G429" s="67"/>
      <c r="H429" s="67"/>
      <c r="I429" s="139">
        <f t="shared" si="30"/>
        <v>0</v>
      </c>
      <c r="J429" s="139" t="e">
        <f t="shared" si="29"/>
        <v>#DIV/0!</v>
      </c>
    </row>
    <row r="430" spans="1:10" s="84" customFormat="1" ht="15" customHeight="1">
      <c r="A430" s="85"/>
      <c r="B430" s="85"/>
      <c r="C430" s="104" t="s">
        <v>1442</v>
      </c>
      <c r="D430" s="67" t="s">
        <v>1274</v>
      </c>
      <c r="E430" s="67">
        <v>6609.17</v>
      </c>
      <c r="F430" s="67"/>
      <c r="G430" s="67"/>
      <c r="H430" s="67"/>
      <c r="I430" s="139">
        <f t="shared" si="30"/>
        <v>0</v>
      </c>
      <c r="J430" s="139" t="e">
        <f t="shared" si="29"/>
        <v>#DIV/0!</v>
      </c>
    </row>
    <row r="431" spans="1:10" s="84" customFormat="1" ht="15" customHeight="1">
      <c r="A431" s="85"/>
      <c r="B431" s="85"/>
      <c r="C431" s="104">
        <v>3234</v>
      </c>
      <c r="D431" s="67" t="s">
        <v>1275</v>
      </c>
      <c r="E431" s="67">
        <v>1877.87</v>
      </c>
      <c r="F431" s="67">
        <v>4000</v>
      </c>
      <c r="G431" s="67"/>
      <c r="H431" s="67"/>
      <c r="I431" s="139">
        <f t="shared" si="30"/>
        <v>0</v>
      </c>
      <c r="J431" s="139" t="e">
        <f t="shared" si="29"/>
        <v>#DIV/0!</v>
      </c>
    </row>
    <row r="432" spans="1:10" s="84" customFormat="1" ht="15" customHeight="1">
      <c r="A432" s="85"/>
      <c r="B432" s="85"/>
      <c r="C432" s="104" t="s">
        <v>1443</v>
      </c>
      <c r="D432" s="67" t="s">
        <v>1276</v>
      </c>
      <c r="E432" s="67">
        <v>42843.58</v>
      </c>
      <c r="F432" s="67"/>
      <c r="G432" s="67"/>
      <c r="H432" s="67"/>
      <c r="I432" s="139">
        <f t="shared" si="30"/>
        <v>0</v>
      </c>
      <c r="J432" s="139" t="e">
        <f t="shared" si="29"/>
        <v>#DIV/0!</v>
      </c>
    </row>
    <row r="433" spans="1:10" s="84" customFormat="1" ht="15" customHeight="1">
      <c r="A433" s="85"/>
      <c r="B433" s="85"/>
      <c r="C433" s="104" t="s">
        <v>1444</v>
      </c>
      <c r="D433" s="67" t="s">
        <v>1277</v>
      </c>
      <c r="E433" s="67"/>
      <c r="F433" s="67"/>
      <c r="G433" s="67"/>
      <c r="H433" s="67"/>
      <c r="I433" s="139" t="e">
        <f t="shared" si="30"/>
        <v>#DIV/0!</v>
      </c>
      <c r="J433" s="139" t="e">
        <f t="shared" si="29"/>
        <v>#DIV/0!</v>
      </c>
    </row>
    <row r="434" spans="1:10" s="84" customFormat="1" ht="15" customHeight="1">
      <c r="A434" s="85"/>
      <c r="B434" s="85"/>
      <c r="C434" s="104" t="s">
        <v>1431</v>
      </c>
      <c r="D434" s="67" t="s">
        <v>1278</v>
      </c>
      <c r="E434" s="67">
        <v>10510.14</v>
      </c>
      <c r="F434" s="67"/>
      <c r="G434" s="67"/>
      <c r="H434" s="67"/>
      <c r="I434" s="139">
        <f t="shared" si="30"/>
        <v>0</v>
      </c>
      <c r="J434" s="139" t="e">
        <f t="shared" si="29"/>
        <v>#DIV/0!</v>
      </c>
    </row>
    <row r="435" spans="1:10" s="84" customFormat="1" ht="15" customHeight="1">
      <c r="A435" s="85"/>
      <c r="B435" s="85"/>
      <c r="C435" s="104" t="s">
        <v>1445</v>
      </c>
      <c r="D435" s="67" t="s">
        <v>1279</v>
      </c>
      <c r="E435" s="67">
        <v>1271.2</v>
      </c>
      <c r="F435" s="67">
        <v>2000</v>
      </c>
      <c r="G435" s="67"/>
      <c r="H435" s="67"/>
      <c r="I435" s="139">
        <f t="shared" si="30"/>
        <v>0</v>
      </c>
      <c r="J435" s="139" t="e">
        <f t="shared" si="29"/>
        <v>#DIV/0!</v>
      </c>
    </row>
    <row r="436" spans="1:10" s="84" customFormat="1" ht="15" customHeight="1">
      <c r="A436" s="85"/>
      <c r="B436" s="85"/>
      <c r="C436" s="104" t="s">
        <v>1446</v>
      </c>
      <c r="D436" s="67" t="s">
        <v>1280</v>
      </c>
      <c r="E436" s="67">
        <v>337.11</v>
      </c>
      <c r="F436" s="67">
        <v>10000</v>
      </c>
      <c r="G436" s="67"/>
      <c r="H436" s="67"/>
      <c r="I436" s="139">
        <f t="shared" si="30"/>
        <v>0</v>
      </c>
      <c r="J436" s="139" t="e">
        <f t="shared" si="29"/>
        <v>#DIV/0!</v>
      </c>
    </row>
    <row r="437" spans="1:10" s="84" customFormat="1" ht="15" customHeight="1">
      <c r="A437" s="85"/>
      <c r="B437" s="85"/>
      <c r="C437" s="104" t="s">
        <v>1432</v>
      </c>
      <c r="D437" s="67" t="s">
        <v>1348</v>
      </c>
      <c r="E437" s="67"/>
      <c r="F437" s="67">
        <v>2000</v>
      </c>
      <c r="G437" s="67"/>
      <c r="H437" s="67"/>
      <c r="I437" s="139" t="e">
        <f t="shared" si="30"/>
        <v>#DIV/0!</v>
      </c>
      <c r="J437" s="139" t="e">
        <f t="shared" si="29"/>
        <v>#DIV/0!</v>
      </c>
    </row>
    <row r="438" spans="1:10" s="84" customFormat="1" ht="15" customHeight="1">
      <c r="A438" s="85"/>
      <c r="B438" s="85"/>
      <c r="C438" s="104">
        <v>3292</v>
      </c>
      <c r="D438" s="67" t="s">
        <v>1281</v>
      </c>
      <c r="E438" s="67"/>
      <c r="F438" s="67">
        <v>2000</v>
      </c>
      <c r="G438" s="67"/>
      <c r="H438" s="67"/>
      <c r="I438" s="139" t="e">
        <f t="shared" si="30"/>
        <v>#DIV/0!</v>
      </c>
      <c r="J438" s="139" t="e">
        <f t="shared" si="29"/>
        <v>#DIV/0!</v>
      </c>
    </row>
    <row r="439" spans="1:10" s="84" customFormat="1" ht="15" customHeight="1">
      <c r="A439" s="85"/>
      <c r="B439" s="85"/>
      <c r="C439" s="104" t="s">
        <v>1447</v>
      </c>
      <c r="D439" s="67" t="s">
        <v>1297</v>
      </c>
      <c r="E439" s="67"/>
      <c r="F439" s="67"/>
      <c r="G439" s="67"/>
      <c r="H439" s="67"/>
      <c r="I439" s="139" t="e">
        <f t="shared" si="30"/>
        <v>#DIV/0!</v>
      </c>
      <c r="J439" s="139" t="e">
        <f t="shared" si="29"/>
        <v>#DIV/0!</v>
      </c>
    </row>
    <row r="440" spans="1:10" s="84" customFormat="1" ht="15" customHeight="1">
      <c r="A440" s="85"/>
      <c r="B440" s="85"/>
      <c r="C440" s="104">
        <v>3294</v>
      </c>
      <c r="D440" s="67" t="s">
        <v>1283</v>
      </c>
      <c r="E440" s="67">
        <v>10935.94</v>
      </c>
      <c r="F440" s="67"/>
      <c r="G440" s="67"/>
      <c r="H440" s="67"/>
      <c r="I440" s="139">
        <f t="shared" si="30"/>
        <v>0</v>
      </c>
      <c r="J440" s="139" t="e">
        <f t="shared" si="29"/>
        <v>#DIV/0!</v>
      </c>
    </row>
    <row r="441" spans="1:10" s="84" customFormat="1" ht="15" customHeight="1">
      <c r="A441" s="85"/>
      <c r="B441" s="85"/>
      <c r="C441" s="104" t="s">
        <v>1448</v>
      </c>
      <c r="D441" s="67" t="s">
        <v>1284</v>
      </c>
      <c r="E441" s="67">
        <v>331.81</v>
      </c>
      <c r="F441" s="67"/>
      <c r="G441" s="67"/>
      <c r="H441" s="67"/>
      <c r="I441" s="139">
        <f t="shared" si="30"/>
        <v>0</v>
      </c>
      <c r="J441" s="139" t="e">
        <f t="shared" si="29"/>
        <v>#DIV/0!</v>
      </c>
    </row>
    <row r="442" spans="1:10" s="84" customFormat="1" ht="15" customHeight="1">
      <c r="A442" s="85"/>
      <c r="B442" s="85"/>
      <c r="C442" s="104">
        <v>3296</v>
      </c>
      <c r="D442" s="67" t="s">
        <v>1422</v>
      </c>
      <c r="E442" s="67"/>
      <c r="F442" s="67"/>
      <c r="G442" s="67"/>
      <c r="H442" s="67"/>
      <c r="I442" s="139" t="e">
        <f t="shared" si="30"/>
        <v>#DIV/0!</v>
      </c>
      <c r="J442" s="139" t="e">
        <f t="shared" si="29"/>
        <v>#DIV/0!</v>
      </c>
    </row>
    <row r="443" spans="1:10" s="84" customFormat="1" ht="15" customHeight="1">
      <c r="A443" s="85"/>
      <c r="B443" s="85"/>
      <c r="C443" s="104" t="s">
        <v>1449</v>
      </c>
      <c r="D443" s="67" t="s">
        <v>1285</v>
      </c>
      <c r="E443" s="67">
        <v>16.59</v>
      </c>
      <c r="F443" s="67"/>
      <c r="G443" s="67"/>
      <c r="H443" s="67"/>
      <c r="I443" s="139">
        <f t="shared" si="30"/>
        <v>0</v>
      </c>
      <c r="J443" s="139" t="e">
        <f t="shared" si="29"/>
        <v>#DIV/0!</v>
      </c>
    </row>
    <row r="444" spans="1:10" s="84" customFormat="1" ht="15" customHeight="1">
      <c r="A444" s="85"/>
      <c r="B444" s="101">
        <v>34</v>
      </c>
      <c r="C444" s="104"/>
      <c r="D444" s="101" t="s">
        <v>1341</v>
      </c>
      <c r="E444" s="102">
        <f>SUM(E445:E447)</f>
        <v>0</v>
      </c>
      <c r="F444" s="102">
        <f>SUM(F445:F447)</f>
        <v>0</v>
      </c>
      <c r="G444" s="102">
        <f>SUM(G445:G447)</f>
        <v>0</v>
      </c>
      <c r="H444" s="102">
        <f>SUM(H445:H447)</f>
        <v>0</v>
      </c>
      <c r="I444" s="139" t="e">
        <f t="shared" si="30"/>
        <v>#DIV/0!</v>
      </c>
      <c r="J444" s="139" t="e">
        <f t="shared" si="29"/>
        <v>#DIV/0!</v>
      </c>
    </row>
    <row r="445" spans="1:10" s="84" customFormat="1" ht="15" customHeight="1">
      <c r="A445" s="85"/>
      <c r="B445" s="85"/>
      <c r="C445" s="104" t="s">
        <v>1450</v>
      </c>
      <c r="D445" s="67" t="s">
        <v>1286</v>
      </c>
      <c r="E445" s="67"/>
      <c r="F445" s="67"/>
      <c r="G445" s="67"/>
      <c r="H445" s="67"/>
      <c r="I445" s="139" t="e">
        <f t="shared" si="30"/>
        <v>#DIV/0!</v>
      </c>
      <c r="J445" s="139" t="e">
        <f t="shared" si="29"/>
        <v>#DIV/0!</v>
      </c>
    </row>
    <row r="446" spans="1:10" s="84" customFormat="1" ht="15" customHeight="1">
      <c r="A446" s="85"/>
      <c r="B446" s="85"/>
      <c r="C446" s="104" t="s">
        <v>1433</v>
      </c>
      <c r="D446" s="67" t="s">
        <v>1298</v>
      </c>
      <c r="E446" s="67"/>
      <c r="F446" s="67"/>
      <c r="G446" s="67"/>
      <c r="H446" s="67"/>
      <c r="I446" s="139" t="e">
        <f t="shared" si="30"/>
        <v>#DIV/0!</v>
      </c>
      <c r="J446" s="139" t="e">
        <f t="shared" si="29"/>
        <v>#DIV/0!</v>
      </c>
    </row>
    <row r="447" spans="1:10" s="84" customFormat="1" ht="15" customHeight="1">
      <c r="A447" s="85"/>
      <c r="B447" s="85"/>
      <c r="C447" s="104">
        <v>3433</v>
      </c>
      <c r="D447" s="67" t="s">
        <v>1406</v>
      </c>
      <c r="E447" s="67"/>
      <c r="F447" s="67"/>
      <c r="G447" s="67"/>
      <c r="H447" s="67"/>
      <c r="I447" s="139" t="e">
        <f t="shared" si="30"/>
        <v>#DIV/0!</v>
      </c>
      <c r="J447" s="139" t="e">
        <f t="shared" si="29"/>
        <v>#DIV/0!</v>
      </c>
    </row>
    <row r="448" spans="1:10" s="84" customFormat="1" ht="15" customHeight="1">
      <c r="A448" s="85"/>
      <c r="B448" s="101">
        <v>36</v>
      </c>
      <c r="C448" s="104"/>
      <c r="D448" s="101" t="s">
        <v>1389</v>
      </c>
      <c r="E448" s="102">
        <f>E449</f>
        <v>0</v>
      </c>
      <c r="F448" s="102">
        <f>F449</f>
        <v>0</v>
      </c>
      <c r="G448" s="102">
        <f>G449</f>
        <v>0</v>
      </c>
      <c r="H448" s="102">
        <f>H449</f>
        <v>0</v>
      </c>
      <c r="I448" s="139" t="e">
        <f t="shared" si="30"/>
        <v>#DIV/0!</v>
      </c>
      <c r="J448" s="139" t="e">
        <f t="shared" si="29"/>
        <v>#DIV/0!</v>
      </c>
    </row>
    <row r="449" spans="1:10" s="84" customFormat="1" ht="15" customHeight="1">
      <c r="A449" s="85"/>
      <c r="B449" s="85"/>
      <c r="C449" s="104" t="s">
        <v>1451</v>
      </c>
      <c r="D449" s="67" t="s">
        <v>1300</v>
      </c>
      <c r="E449" s="67"/>
      <c r="F449" s="67"/>
      <c r="G449" s="67"/>
      <c r="H449" s="67"/>
      <c r="I449" s="139" t="e">
        <f t="shared" si="30"/>
        <v>#DIV/0!</v>
      </c>
      <c r="J449" s="139" t="e">
        <f t="shared" si="29"/>
        <v>#DIV/0!</v>
      </c>
    </row>
    <row r="450" spans="1:10" s="84" customFormat="1" ht="15" customHeight="1">
      <c r="A450" s="101">
        <v>4</v>
      </c>
      <c r="B450" s="85"/>
      <c r="C450" s="104"/>
      <c r="D450" s="101" t="s">
        <v>1343</v>
      </c>
      <c r="E450" s="102">
        <f>E451+E454+E466</f>
        <v>99489.46</v>
      </c>
      <c r="F450" s="102">
        <f>F451+F454+F466</f>
        <v>0</v>
      </c>
      <c r="G450" s="102">
        <f>G451+G454+G466</f>
        <v>0</v>
      </c>
      <c r="H450" s="102">
        <f>H451+H454+H466</f>
        <v>0</v>
      </c>
      <c r="I450" s="139">
        <f t="shared" si="30"/>
        <v>0</v>
      </c>
      <c r="J450" s="139" t="e">
        <f t="shared" si="29"/>
        <v>#DIV/0!</v>
      </c>
    </row>
    <row r="451" spans="1:10" s="84" customFormat="1" ht="15" customHeight="1">
      <c r="A451" s="85"/>
      <c r="B451" s="101">
        <v>41</v>
      </c>
      <c r="C451" s="104"/>
      <c r="D451" s="101" t="s">
        <v>1353</v>
      </c>
      <c r="E451" s="102">
        <f>E452+E453</f>
        <v>66962.490000000005</v>
      </c>
      <c r="F451" s="102">
        <f>F452+F453</f>
        <v>0</v>
      </c>
      <c r="G451" s="102">
        <f>G452+G453</f>
        <v>0</v>
      </c>
      <c r="H451" s="102">
        <f>H452+H453</f>
        <v>0</v>
      </c>
      <c r="I451" s="139">
        <f t="shared" si="30"/>
        <v>0</v>
      </c>
      <c r="J451" s="139" t="e">
        <f t="shared" si="29"/>
        <v>#DIV/0!</v>
      </c>
    </row>
    <row r="452" spans="1:10" s="84" customFormat="1" ht="15" customHeight="1">
      <c r="A452" s="85"/>
      <c r="B452" s="85"/>
      <c r="C452" s="104" t="s">
        <v>1453</v>
      </c>
      <c r="D452" s="67" t="s">
        <v>1308</v>
      </c>
      <c r="E452" s="67"/>
      <c r="F452" s="67"/>
      <c r="G452" s="67"/>
      <c r="H452" s="67"/>
      <c r="I452" s="139" t="e">
        <f t="shared" si="30"/>
        <v>#DIV/0!</v>
      </c>
      <c r="J452" s="139" t="e">
        <f t="shared" si="29"/>
        <v>#DIV/0!</v>
      </c>
    </row>
    <row r="453" spans="1:10" s="84" customFormat="1" ht="15" customHeight="1">
      <c r="A453" s="85"/>
      <c r="B453" s="85"/>
      <c r="C453" s="104">
        <v>4124</v>
      </c>
      <c r="D453" s="67" t="s">
        <v>1649</v>
      </c>
      <c r="E453" s="67">
        <v>66962.490000000005</v>
      </c>
      <c r="F453" s="67"/>
      <c r="G453" s="67"/>
      <c r="H453" s="67"/>
      <c r="I453" s="139">
        <f t="shared" si="30"/>
        <v>0</v>
      </c>
      <c r="J453" s="139" t="e">
        <f t="shared" si="29"/>
        <v>#DIV/0!</v>
      </c>
    </row>
    <row r="454" spans="1:10" s="84" customFormat="1" ht="15" customHeight="1">
      <c r="A454" s="85"/>
      <c r="B454" s="101">
        <v>42</v>
      </c>
      <c r="C454" s="104"/>
      <c r="D454" s="101" t="s">
        <v>1344</v>
      </c>
      <c r="E454" s="102">
        <f>SUM(E455:E465)</f>
        <v>32526.97</v>
      </c>
      <c r="F454" s="102">
        <f>SUM(F455:F465)</f>
        <v>0</v>
      </c>
      <c r="G454" s="102">
        <f>SUM(G455:G465)</f>
        <v>0</v>
      </c>
      <c r="H454" s="102">
        <f>SUM(H455:H465)</f>
        <v>0</v>
      </c>
      <c r="I454" s="139">
        <f t="shared" si="30"/>
        <v>0</v>
      </c>
      <c r="J454" s="139" t="e">
        <f t="shared" si="29"/>
        <v>#DIV/0!</v>
      </c>
    </row>
    <row r="455" spans="1:10" s="84" customFormat="1" ht="15" customHeight="1">
      <c r="A455" s="85"/>
      <c r="B455" s="85"/>
      <c r="C455" s="104" t="s">
        <v>1454</v>
      </c>
      <c r="D455" s="67" t="s">
        <v>1287</v>
      </c>
      <c r="E455" s="67">
        <v>1017.5</v>
      </c>
      <c r="F455" s="67"/>
      <c r="G455" s="67"/>
      <c r="H455" s="67"/>
      <c r="I455" s="139">
        <f t="shared" si="30"/>
        <v>0</v>
      </c>
      <c r="J455" s="139" t="e">
        <f t="shared" si="29"/>
        <v>#DIV/0!</v>
      </c>
    </row>
    <row r="456" spans="1:10" s="84" customFormat="1" ht="15" customHeight="1">
      <c r="A456" s="85"/>
      <c r="B456" s="85"/>
      <c r="C456" s="104" t="s">
        <v>1455</v>
      </c>
      <c r="D456" s="67" t="s">
        <v>1302</v>
      </c>
      <c r="E456" s="67"/>
      <c r="F456" s="67"/>
      <c r="G456" s="67"/>
      <c r="H456" s="67"/>
      <c r="I456" s="139" t="e">
        <f t="shared" si="30"/>
        <v>#DIV/0!</v>
      </c>
      <c r="J456" s="139" t="e">
        <f t="shared" si="29"/>
        <v>#DIV/0!</v>
      </c>
    </row>
    <row r="457" spans="1:10" s="84" customFormat="1" ht="15" customHeight="1">
      <c r="A457" s="85"/>
      <c r="B457" s="85"/>
      <c r="C457" s="104" t="s">
        <v>1456</v>
      </c>
      <c r="D457" s="67" t="s">
        <v>1309</v>
      </c>
      <c r="E457" s="67"/>
      <c r="F457" s="67"/>
      <c r="G457" s="67"/>
      <c r="H457" s="67"/>
      <c r="I457" s="139" t="e">
        <f t="shared" si="30"/>
        <v>#DIV/0!</v>
      </c>
      <c r="J457" s="139" t="e">
        <f t="shared" si="29"/>
        <v>#DIV/0!</v>
      </c>
    </row>
    <row r="458" spans="1:10" s="84" customFormat="1" ht="15" customHeight="1">
      <c r="A458" s="85"/>
      <c r="B458" s="85"/>
      <c r="C458" s="104" t="s">
        <v>1457</v>
      </c>
      <c r="D458" s="67" t="s">
        <v>1310</v>
      </c>
      <c r="E458" s="67">
        <v>31130.47</v>
      </c>
      <c r="F458" s="67"/>
      <c r="G458" s="67"/>
      <c r="H458" s="195"/>
      <c r="I458" s="139" t="e">
        <f>E458/#REF!*100</f>
        <v>#REF!</v>
      </c>
      <c r="J458" s="139" t="e">
        <f t="shared" si="29"/>
        <v>#DIV/0!</v>
      </c>
    </row>
    <row r="459" spans="1:10" s="84" customFormat="1" ht="15" customHeight="1">
      <c r="A459" s="85"/>
      <c r="B459" s="85"/>
      <c r="C459" s="104" t="s">
        <v>1458</v>
      </c>
      <c r="D459" s="67" t="s">
        <v>1423</v>
      </c>
      <c r="E459" s="67">
        <v>379</v>
      </c>
      <c r="F459" s="67"/>
      <c r="G459" s="67"/>
      <c r="H459" s="195"/>
      <c r="I459" s="139" t="e">
        <f>E459/#REF!*100</f>
        <v>#REF!</v>
      </c>
      <c r="J459" s="139" t="e">
        <f t="shared" ref="J459:J522" si="31">H459/G459*100</f>
        <v>#DIV/0!</v>
      </c>
    </row>
    <row r="460" spans="1:10" s="84" customFormat="1" ht="15" customHeight="1">
      <c r="A460" s="85"/>
      <c r="B460" s="85"/>
      <c r="C460" s="104">
        <v>4227</v>
      </c>
      <c r="D460" s="67" t="s">
        <v>1288</v>
      </c>
      <c r="E460" s="67"/>
      <c r="F460" s="67"/>
      <c r="G460" s="67"/>
      <c r="H460" s="67"/>
      <c r="I460" s="139" t="e">
        <f t="shared" si="30"/>
        <v>#DIV/0!</v>
      </c>
      <c r="J460" s="139" t="e">
        <f t="shared" si="31"/>
        <v>#DIV/0!</v>
      </c>
    </row>
    <row r="461" spans="1:10" s="84" customFormat="1" ht="15" customHeight="1">
      <c r="A461" s="85"/>
      <c r="B461" s="85"/>
      <c r="C461" s="104">
        <v>4231</v>
      </c>
      <c r="D461" s="67" t="s">
        <v>1558</v>
      </c>
      <c r="E461" s="67"/>
      <c r="F461" s="67"/>
      <c r="G461" s="67"/>
      <c r="H461" s="67"/>
      <c r="I461" s="139" t="e">
        <f t="shared" si="30"/>
        <v>#DIV/0!</v>
      </c>
      <c r="J461" s="139" t="e">
        <f t="shared" si="31"/>
        <v>#DIV/0!</v>
      </c>
    </row>
    <row r="462" spans="1:10" s="84" customFormat="1" ht="15" customHeight="1">
      <c r="A462" s="85"/>
      <c r="B462" s="85"/>
      <c r="C462" s="104">
        <v>4241</v>
      </c>
      <c r="D462" s="67" t="s">
        <v>1303</v>
      </c>
      <c r="E462" s="67"/>
      <c r="F462" s="67"/>
      <c r="G462" s="67"/>
      <c r="H462" s="67"/>
      <c r="I462" s="139" t="e">
        <f t="shared" si="30"/>
        <v>#DIV/0!</v>
      </c>
      <c r="J462" s="139" t="e">
        <f t="shared" si="31"/>
        <v>#DIV/0!</v>
      </c>
    </row>
    <row r="463" spans="1:10" s="84" customFormat="1" ht="15" customHeight="1">
      <c r="A463" s="85"/>
      <c r="B463" s="85"/>
      <c r="C463" s="104">
        <v>4262</v>
      </c>
      <c r="D463" s="67" t="s">
        <v>1409</v>
      </c>
      <c r="E463" s="67"/>
      <c r="F463" s="67"/>
      <c r="G463" s="67"/>
      <c r="H463" s="67"/>
      <c r="I463" s="139" t="e">
        <f t="shared" si="30"/>
        <v>#DIV/0!</v>
      </c>
      <c r="J463" s="139" t="e">
        <f t="shared" si="31"/>
        <v>#DIV/0!</v>
      </c>
    </row>
    <row r="464" spans="1:10" s="84" customFormat="1" ht="15" customHeight="1">
      <c r="A464" s="85"/>
      <c r="B464" s="85"/>
      <c r="C464" s="104">
        <v>4263</v>
      </c>
      <c r="D464" s="67" t="s">
        <v>1473</v>
      </c>
      <c r="E464" s="67"/>
      <c r="F464" s="67"/>
      <c r="G464" s="67"/>
      <c r="H464" s="67"/>
      <c r="I464" s="139" t="e">
        <f t="shared" si="30"/>
        <v>#DIV/0!</v>
      </c>
      <c r="J464" s="139" t="e">
        <f t="shared" si="31"/>
        <v>#DIV/0!</v>
      </c>
    </row>
    <row r="465" spans="1:10" s="84" customFormat="1" ht="15" customHeight="1">
      <c r="A465" s="85"/>
      <c r="B465" s="85"/>
      <c r="C465" s="104" t="s">
        <v>1459</v>
      </c>
      <c r="D465" s="67" t="s">
        <v>1304</v>
      </c>
      <c r="E465" s="67"/>
      <c r="F465" s="67"/>
      <c r="G465" s="67"/>
      <c r="H465" s="67"/>
      <c r="I465" s="139" t="e">
        <f t="shared" si="30"/>
        <v>#DIV/0!</v>
      </c>
      <c r="J465" s="139" t="e">
        <f t="shared" si="31"/>
        <v>#DIV/0!</v>
      </c>
    </row>
    <row r="466" spans="1:10" s="84" customFormat="1" ht="15" customHeight="1">
      <c r="A466" s="85"/>
      <c r="B466" s="101">
        <v>45</v>
      </c>
      <c r="C466" s="104"/>
      <c r="D466" s="101" t="s">
        <v>1512</v>
      </c>
      <c r="E466" s="102">
        <f>SUM(E467)</f>
        <v>0</v>
      </c>
      <c r="F466" s="102">
        <f>SUM(F467)</f>
        <v>0</v>
      </c>
      <c r="G466" s="102">
        <f>SUM(G467)</f>
        <v>0</v>
      </c>
      <c r="H466" s="102">
        <f>SUM(H467)</f>
        <v>0</v>
      </c>
      <c r="I466" s="139" t="e">
        <f t="shared" si="30"/>
        <v>#DIV/0!</v>
      </c>
      <c r="J466" s="139" t="e">
        <f t="shared" si="31"/>
        <v>#DIV/0!</v>
      </c>
    </row>
    <row r="467" spans="1:10" s="84" customFormat="1" ht="26.4" customHeight="1">
      <c r="A467" s="85"/>
      <c r="B467" s="85"/>
      <c r="C467" s="104">
        <v>4511</v>
      </c>
      <c r="D467" s="67" t="s">
        <v>1576</v>
      </c>
      <c r="E467" s="67"/>
      <c r="F467" s="67"/>
      <c r="G467" s="67"/>
      <c r="H467" s="67"/>
      <c r="I467" s="139" t="e">
        <f t="shared" si="30"/>
        <v>#DIV/0!</v>
      </c>
      <c r="J467" s="139" t="e">
        <f t="shared" si="31"/>
        <v>#DIV/0!</v>
      </c>
    </row>
    <row r="468" spans="1:10" s="84" customFormat="1" ht="15" customHeight="1">
      <c r="A468" s="258" t="s">
        <v>1426</v>
      </c>
      <c r="B468" s="270"/>
      <c r="C468" s="270"/>
      <c r="D468" s="271"/>
      <c r="E468" s="135">
        <f t="shared" ref="E468:H469" si="32">E469</f>
        <v>32784.28</v>
      </c>
      <c r="F468" s="135">
        <f t="shared" si="32"/>
        <v>30220</v>
      </c>
      <c r="G468" s="135">
        <f t="shared" si="32"/>
        <v>30220</v>
      </c>
      <c r="H468" s="135">
        <f t="shared" si="32"/>
        <v>25060.27</v>
      </c>
      <c r="I468" s="136">
        <f t="shared" si="30"/>
        <v>76.439897414248534</v>
      </c>
      <c r="J468" s="136">
        <f t="shared" si="31"/>
        <v>82.926108537392466</v>
      </c>
    </row>
    <row r="469" spans="1:10" s="84" customFormat="1" ht="15" customHeight="1">
      <c r="A469" s="258" t="s">
        <v>1262</v>
      </c>
      <c r="B469" s="270"/>
      <c r="C469" s="270"/>
      <c r="D469" s="271"/>
      <c r="E469" s="71">
        <f t="shared" si="32"/>
        <v>32784.28</v>
      </c>
      <c r="F469" s="71">
        <f t="shared" si="32"/>
        <v>30220</v>
      </c>
      <c r="G469" s="71">
        <f t="shared" si="32"/>
        <v>30220</v>
      </c>
      <c r="H469" s="71">
        <f t="shared" si="32"/>
        <v>25060.27</v>
      </c>
      <c r="I469" s="137">
        <f t="shared" si="30"/>
        <v>76.439897414248534</v>
      </c>
      <c r="J469" s="137">
        <f t="shared" si="31"/>
        <v>82.926108537392466</v>
      </c>
    </row>
    <row r="470" spans="1:10" s="84" customFormat="1" ht="15" customHeight="1">
      <c r="A470" s="101">
        <v>3</v>
      </c>
      <c r="B470" s="85"/>
      <c r="C470" s="41"/>
      <c r="D470" s="41" t="s">
        <v>1356</v>
      </c>
      <c r="E470" s="64">
        <f>E471+E475+E483+E485</f>
        <v>32784.28</v>
      </c>
      <c r="F470" s="64">
        <f t="shared" ref="F470:H470" si="33">F471+F475+F483+F485</f>
        <v>30220</v>
      </c>
      <c r="G470" s="64">
        <f t="shared" si="33"/>
        <v>30220</v>
      </c>
      <c r="H470" s="64">
        <f t="shared" si="33"/>
        <v>25060.27</v>
      </c>
      <c r="I470" s="138">
        <f t="shared" si="30"/>
        <v>76.439897414248534</v>
      </c>
      <c r="J470" s="138">
        <f t="shared" si="31"/>
        <v>82.926108537392466</v>
      </c>
    </row>
    <row r="471" spans="1:10" s="84" customFormat="1" ht="15" customHeight="1">
      <c r="A471" s="85"/>
      <c r="B471" s="101">
        <v>31</v>
      </c>
      <c r="C471" s="41"/>
      <c r="D471" s="41" t="s">
        <v>1318</v>
      </c>
      <c r="E471" s="64">
        <f>SUM(E472:E474)</f>
        <v>19630.98</v>
      </c>
      <c r="F471" s="64">
        <f>SUM(F472:F474)</f>
        <v>21220</v>
      </c>
      <c r="G471" s="64">
        <f>SUM(G472:G474)</f>
        <v>21220</v>
      </c>
      <c r="H471" s="64">
        <f>SUM(H472:H474)</f>
        <v>11447.19</v>
      </c>
      <c r="I471" s="138">
        <f t="shared" si="30"/>
        <v>58.311862168877973</v>
      </c>
      <c r="J471" s="138">
        <f t="shared" si="31"/>
        <v>53.945287464655991</v>
      </c>
    </row>
    <row r="472" spans="1:10" s="84" customFormat="1" ht="15" customHeight="1">
      <c r="A472" s="85"/>
      <c r="B472" s="85"/>
      <c r="C472" s="104" t="s">
        <v>1427</v>
      </c>
      <c r="D472" s="67" t="s">
        <v>1395</v>
      </c>
      <c r="E472" s="67">
        <v>16850.59</v>
      </c>
      <c r="F472" s="67">
        <v>18220</v>
      </c>
      <c r="G472" s="67">
        <v>18220</v>
      </c>
      <c r="H472" s="67">
        <v>9854.68</v>
      </c>
      <c r="I472" s="139">
        <f t="shared" si="30"/>
        <v>58.48270001228444</v>
      </c>
      <c r="J472" s="139">
        <f t="shared" si="31"/>
        <v>54.087156970362237</v>
      </c>
    </row>
    <row r="473" spans="1:10" s="84" customFormat="1" ht="15" customHeight="1">
      <c r="A473" s="85"/>
      <c r="B473" s="85"/>
      <c r="C473" s="104" t="s">
        <v>1428</v>
      </c>
      <c r="D473" s="67" t="s">
        <v>1354</v>
      </c>
      <c r="E473" s="67">
        <v>2780.39</v>
      </c>
      <c r="F473" s="67">
        <v>3000</v>
      </c>
      <c r="G473" s="67">
        <v>3000</v>
      </c>
      <c r="H473" s="67">
        <v>1592.51</v>
      </c>
      <c r="I473" s="139">
        <f t="shared" si="30"/>
        <v>57.276497182050001</v>
      </c>
      <c r="J473" s="139">
        <f t="shared" si="31"/>
        <v>53.083666666666659</v>
      </c>
    </row>
    <row r="474" spans="1:10" s="84" customFormat="1" ht="15" customHeight="1">
      <c r="A474" s="85"/>
      <c r="B474" s="85"/>
      <c r="C474" s="104" t="s">
        <v>1429</v>
      </c>
      <c r="D474" s="67" t="s">
        <v>1471</v>
      </c>
      <c r="E474" s="67"/>
      <c r="F474" s="67">
        <v>0</v>
      </c>
      <c r="G474" s="67">
        <v>0</v>
      </c>
      <c r="H474" s="67"/>
      <c r="I474" s="139" t="e">
        <f t="shared" si="30"/>
        <v>#DIV/0!</v>
      </c>
      <c r="J474" s="139" t="e">
        <f t="shared" si="31"/>
        <v>#DIV/0!</v>
      </c>
    </row>
    <row r="475" spans="1:10" s="84" customFormat="1" ht="15" customHeight="1">
      <c r="A475" s="85"/>
      <c r="B475" s="101">
        <v>32</v>
      </c>
      <c r="C475" s="104"/>
      <c r="D475" s="101" t="s">
        <v>1321</v>
      </c>
      <c r="E475" s="102">
        <f>SUM(E476:E482)</f>
        <v>10900.300000000001</v>
      </c>
      <c r="F475" s="102">
        <f>SUM(F476:F482)</f>
        <v>9000</v>
      </c>
      <c r="G475" s="102">
        <f>SUM(G476:G482)</f>
        <v>9000</v>
      </c>
      <c r="H475" s="102">
        <f>SUM(H476:H482)</f>
        <v>11394.560000000001</v>
      </c>
      <c r="I475" s="139">
        <f t="shared" si="30"/>
        <v>104.53437061365283</v>
      </c>
      <c r="J475" s="139">
        <f t="shared" si="31"/>
        <v>126.60622222222224</v>
      </c>
    </row>
    <row r="476" spans="1:10" s="84" customFormat="1" ht="15" customHeight="1">
      <c r="A476" s="85"/>
      <c r="B476" s="85"/>
      <c r="C476" s="104" t="s">
        <v>1430</v>
      </c>
      <c r="D476" s="67" t="s">
        <v>1266</v>
      </c>
      <c r="E476" s="67">
        <v>210</v>
      </c>
      <c r="F476" s="67"/>
      <c r="G476" s="67"/>
      <c r="H476" s="67"/>
      <c r="I476" s="139">
        <f t="shared" si="30"/>
        <v>0</v>
      </c>
      <c r="J476" s="139" t="e">
        <f t="shared" si="31"/>
        <v>#DIV/0!</v>
      </c>
    </row>
    <row r="477" spans="1:10" s="84" customFormat="1" ht="15" customHeight="1">
      <c r="A477" s="85"/>
      <c r="B477" s="85"/>
      <c r="C477" s="104">
        <v>3221</v>
      </c>
      <c r="D477" s="67" t="s">
        <v>1267</v>
      </c>
      <c r="E477" s="67"/>
      <c r="F477" s="67"/>
      <c r="G477" s="67"/>
      <c r="H477" s="67"/>
      <c r="I477" s="139" t="e">
        <f t="shared" si="30"/>
        <v>#DIV/0!</v>
      </c>
      <c r="J477" s="139" t="e">
        <f t="shared" si="31"/>
        <v>#DIV/0!</v>
      </c>
    </row>
    <row r="478" spans="1:10" s="84" customFormat="1" ht="15" customHeight="1">
      <c r="A478" s="85"/>
      <c r="B478" s="85"/>
      <c r="C478" s="104" t="s">
        <v>1431</v>
      </c>
      <c r="D478" s="67" t="s">
        <v>1278</v>
      </c>
      <c r="E478" s="67">
        <v>9904.41</v>
      </c>
      <c r="F478" s="67">
        <v>8300</v>
      </c>
      <c r="G478" s="67">
        <v>8300</v>
      </c>
      <c r="H478" s="67">
        <v>11203.1</v>
      </c>
      <c r="I478" s="139">
        <f t="shared" si="30"/>
        <v>113.11223990121573</v>
      </c>
      <c r="J478" s="139">
        <f t="shared" si="31"/>
        <v>134.97710843373494</v>
      </c>
    </row>
    <row r="479" spans="1:10" s="84" customFormat="1" ht="15" customHeight="1">
      <c r="A479" s="85"/>
      <c r="B479" s="85"/>
      <c r="C479" s="104">
        <v>3239</v>
      </c>
      <c r="D479" s="67" t="s">
        <v>1280</v>
      </c>
      <c r="E479" s="67"/>
      <c r="F479" s="67"/>
      <c r="G479" s="67"/>
      <c r="H479" s="67"/>
      <c r="I479" s="139" t="e">
        <f t="shared" si="30"/>
        <v>#DIV/0!</v>
      </c>
      <c r="J479" s="139" t="e">
        <f t="shared" si="31"/>
        <v>#DIV/0!</v>
      </c>
    </row>
    <row r="480" spans="1:10" s="84" customFormat="1" ht="15" customHeight="1">
      <c r="A480" s="85"/>
      <c r="B480" s="85"/>
      <c r="C480" s="104" t="s">
        <v>1432</v>
      </c>
      <c r="D480" s="67" t="s">
        <v>1413</v>
      </c>
      <c r="E480" s="67">
        <v>495.29</v>
      </c>
      <c r="F480" s="67">
        <v>400</v>
      </c>
      <c r="G480" s="67">
        <v>400</v>
      </c>
      <c r="H480" s="67">
        <v>86.17</v>
      </c>
      <c r="I480" s="139">
        <f t="shared" si="30"/>
        <v>17.397888105958124</v>
      </c>
      <c r="J480" s="139">
        <f t="shared" si="31"/>
        <v>21.5425</v>
      </c>
    </row>
    <row r="481" spans="1:10" s="84" customFormat="1" ht="24.75" customHeight="1">
      <c r="A481" s="85"/>
      <c r="B481" s="85"/>
      <c r="C481" s="104">
        <v>3293</v>
      </c>
      <c r="D481" s="67" t="s">
        <v>1297</v>
      </c>
      <c r="E481" s="67">
        <v>290.60000000000002</v>
      </c>
      <c r="F481" s="67">
        <v>300</v>
      </c>
      <c r="G481" s="67">
        <v>300</v>
      </c>
      <c r="H481" s="67">
        <v>105.29</v>
      </c>
      <c r="I481" s="139">
        <f t="shared" ref="I481:I583" si="34">H481/E481*100</f>
        <v>36.231933929800412</v>
      </c>
      <c r="J481" s="139">
        <f t="shared" si="31"/>
        <v>35.096666666666671</v>
      </c>
    </row>
    <row r="482" spans="1:10" s="84" customFormat="1" ht="15" customHeight="1">
      <c r="A482" s="85"/>
      <c r="B482" s="85"/>
      <c r="C482" s="104">
        <v>3299</v>
      </c>
      <c r="D482" s="67" t="s">
        <v>1285</v>
      </c>
      <c r="E482" s="67"/>
      <c r="F482" s="67"/>
      <c r="G482" s="67"/>
      <c r="H482" s="67"/>
      <c r="I482" s="139" t="e">
        <f t="shared" si="34"/>
        <v>#DIV/0!</v>
      </c>
      <c r="J482" s="139" t="e">
        <f t="shared" si="31"/>
        <v>#DIV/0!</v>
      </c>
    </row>
    <row r="483" spans="1:10" s="84" customFormat="1" ht="15" customHeight="1">
      <c r="A483" s="85"/>
      <c r="B483" s="101">
        <v>34</v>
      </c>
      <c r="C483" s="104"/>
      <c r="D483" s="101" t="s">
        <v>1341</v>
      </c>
      <c r="E483" s="102">
        <f>E484</f>
        <v>0</v>
      </c>
      <c r="F483" s="102">
        <f>F484</f>
        <v>0</v>
      </c>
      <c r="G483" s="102">
        <f>G484</f>
        <v>0</v>
      </c>
      <c r="H483" s="102">
        <f>H484</f>
        <v>0</v>
      </c>
      <c r="I483" s="139" t="e">
        <f t="shared" si="34"/>
        <v>#DIV/0!</v>
      </c>
      <c r="J483" s="139" t="e">
        <f t="shared" si="31"/>
        <v>#DIV/0!</v>
      </c>
    </row>
    <row r="484" spans="1:10" s="84" customFormat="1" ht="15" customHeight="1">
      <c r="A484" s="85"/>
      <c r="B484" s="85"/>
      <c r="C484" s="104" t="s">
        <v>1433</v>
      </c>
      <c r="D484" s="67" t="s">
        <v>1298</v>
      </c>
      <c r="E484" s="67"/>
      <c r="F484" s="67"/>
      <c r="G484" s="67"/>
      <c r="H484" s="67"/>
      <c r="I484" s="139" t="e">
        <f t="shared" si="34"/>
        <v>#DIV/0!</v>
      </c>
      <c r="J484" s="139" t="e">
        <f t="shared" si="31"/>
        <v>#DIV/0!</v>
      </c>
    </row>
    <row r="485" spans="1:10" s="84" customFormat="1" ht="15" customHeight="1">
      <c r="A485" s="85"/>
      <c r="B485" s="101">
        <v>36</v>
      </c>
      <c r="C485" s="85"/>
      <c r="D485" s="101" t="s">
        <v>1389</v>
      </c>
      <c r="E485" s="102">
        <f>E486</f>
        <v>2253</v>
      </c>
      <c r="F485" s="102">
        <f>F486</f>
        <v>0</v>
      </c>
      <c r="G485" s="102">
        <f>G486</f>
        <v>0</v>
      </c>
      <c r="H485" s="102">
        <f>H486</f>
        <v>2218.52</v>
      </c>
      <c r="I485" s="139">
        <f t="shared" si="34"/>
        <v>98.469596094096758</v>
      </c>
      <c r="J485" s="139" t="e">
        <f t="shared" si="31"/>
        <v>#DIV/0!</v>
      </c>
    </row>
    <row r="486" spans="1:10" s="84" customFormat="1" ht="15" customHeight="1">
      <c r="A486" s="85"/>
      <c r="B486" s="85"/>
      <c r="C486" s="85">
        <v>3691</v>
      </c>
      <c r="D486" s="67" t="s">
        <v>1300</v>
      </c>
      <c r="E486" s="67">
        <v>2253</v>
      </c>
      <c r="F486" s="67"/>
      <c r="G486" s="67"/>
      <c r="H486" s="67">
        <v>2218.52</v>
      </c>
      <c r="I486" s="139">
        <f t="shared" si="34"/>
        <v>98.469596094096758</v>
      </c>
      <c r="J486" s="139" t="e">
        <f t="shared" si="31"/>
        <v>#DIV/0!</v>
      </c>
    </row>
    <row r="487" spans="1:10" s="84" customFormat="1" ht="15" customHeight="1">
      <c r="A487" s="258" t="s">
        <v>1462</v>
      </c>
      <c r="B487" s="270"/>
      <c r="C487" s="270"/>
      <c r="D487" s="271"/>
      <c r="E487" s="135">
        <f>E488+E521</f>
        <v>199338.67</v>
      </c>
      <c r="F487" s="135">
        <f t="shared" ref="F487:H487" si="35">F488+F521</f>
        <v>197225</v>
      </c>
      <c r="G487" s="135">
        <f t="shared" si="35"/>
        <v>193625</v>
      </c>
      <c r="H487" s="135">
        <f t="shared" si="35"/>
        <v>185647.23</v>
      </c>
      <c r="I487" s="136">
        <f t="shared" si="34"/>
        <v>93.131568500983775</v>
      </c>
      <c r="J487" s="136">
        <f t="shared" si="31"/>
        <v>95.879783085861845</v>
      </c>
    </row>
    <row r="488" spans="1:10" s="84" customFormat="1" ht="15" customHeight="1">
      <c r="A488" s="258" t="s">
        <v>1717</v>
      </c>
      <c r="B488" s="270"/>
      <c r="C488" s="270"/>
      <c r="D488" s="271"/>
      <c r="E488" s="71">
        <f>E489+E516</f>
        <v>199338.67</v>
      </c>
      <c r="F488" s="71">
        <f>F489+F516</f>
        <v>197225</v>
      </c>
      <c r="G488" s="71">
        <f>G489+G516</f>
        <v>193625</v>
      </c>
      <c r="H488" s="71">
        <f>H489+H516</f>
        <v>127654.67000000001</v>
      </c>
      <c r="I488" s="137">
        <f t="shared" si="34"/>
        <v>64.039089856473908</v>
      </c>
      <c r="J488" s="137">
        <f t="shared" si="31"/>
        <v>65.928816010329257</v>
      </c>
    </row>
    <row r="489" spans="1:10" s="84" customFormat="1" ht="15" customHeight="1">
      <c r="A489" s="101">
        <v>3</v>
      </c>
      <c r="B489" s="85"/>
      <c r="C489" s="41"/>
      <c r="D489" s="41" t="s">
        <v>1356</v>
      </c>
      <c r="E489" s="64">
        <f>E490+E495+E511+E514</f>
        <v>199338.67</v>
      </c>
      <c r="F489" s="64">
        <f t="shared" ref="F489:H489" si="36">F490+F495+F511+F514</f>
        <v>196725</v>
      </c>
      <c r="G489" s="64">
        <f t="shared" si="36"/>
        <v>192975</v>
      </c>
      <c r="H489" s="64">
        <f t="shared" si="36"/>
        <v>127505.62000000001</v>
      </c>
      <c r="I489" s="138">
        <f t="shared" si="34"/>
        <v>63.964317610827848</v>
      </c>
      <c r="J489" s="138">
        <f t="shared" si="31"/>
        <v>66.073646845446305</v>
      </c>
    </row>
    <row r="490" spans="1:10" s="84" customFormat="1" ht="15" customHeight="1">
      <c r="A490" s="85"/>
      <c r="B490" s="101">
        <v>31</v>
      </c>
      <c r="C490" s="41"/>
      <c r="D490" s="41" t="s">
        <v>1318</v>
      </c>
      <c r="E490" s="64">
        <f>SUM(E491:E494)</f>
        <v>140492</v>
      </c>
      <c r="F490" s="64">
        <f>SUM(F491:F494)</f>
        <v>145625</v>
      </c>
      <c r="G490" s="64">
        <f>SUM(G491:G494)</f>
        <v>145625</v>
      </c>
      <c r="H490" s="64">
        <f>SUM(H491:H494)</f>
        <v>84915.69</v>
      </c>
      <c r="I490" s="138">
        <f t="shared" si="34"/>
        <v>60.441655040856425</v>
      </c>
      <c r="J490" s="138">
        <f t="shared" si="31"/>
        <v>58.3112034334764</v>
      </c>
    </row>
    <row r="491" spans="1:10" s="84" customFormat="1" ht="15" customHeight="1">
      <c r="A491" s="85"/>
      <c r="B491" s="85"/>
      <c r="C491" s="104" t="s">
        <v>1427</v>
      </c>
      <c r="D491" s="67" t="s">
        <v>1395</v>
      </c>
      <c r="E491" s="67">
        <v>120594</v>
      </c>
      <c r="F491" s="67">
        <v>125000</v>
      </c>
      <c r="G491" s="67">
        <v>125000</v>
      </c>
      <c r="H491" s="67">
        <v>72888.990000000005</v>
      </c>
      <c r="I491" s="139">
        <f t="shared" si="34"/>
        <v>60.441638887506841</v>
      </c>
      <c r="J491" s="139">
        <f t="shared" si="31"/>
        <v>58.311191999999998</v>
      </c>
    </row>
    <row r="492" spans="1:10" s="84" customFormat="1" ht="15" customHeight="1">
      <c r="A492" s="85"/>
      <c r="B492" s="85"/>
      <c r="C492" s="104">
        <v>3121</v>
      </c>
      <c r="D492" s="67" t="s">
        <v>1293</v>
      </c>
      <c r="E492" s="67"/>
      <c r="F492" s="67"/>
      <c r="G492" s="67"/>
      <c r="H492" s="67"/>
      <c r="I492" s="139" t="e">
        <f t="shared" si="34"/>
        <v>#DIV/0!</v>
      </c>
      <c r="J492" s="139" t="e">
        <f t="shared" si="31"/>
        <v>#DIV/0!</v>
      </c>
    </row>
    <row r="493" spans="1:10" s="84" customFormat="1" ht="15" customHeight="1">
      <c r="A493" s="85"/>
      <c r="B493" s="85"/>
      <c r="C493" s="104" t="s">
        <v>1428</v>
      </c>
      <c r="D493" s="67" t="s">
        <v>1354</v>
      </c>
      <c r="E493" s="67">
        <v>19898</v>
      </c>
      <c r="F493" s="67">
        <v>20625</v>
      </c>
      <c r="G493" s="67">
        <v>20625</v>
      </c>
      <c r="H493" s="67">
        <v>12026.7</v>
      </c>
      <c r="I493" s="139">
        <f t="shared" si="34"/>
        <v>60.441752939993975</v>
      </c>
      <c r="J493" s="139">
        <f t="shared" si="31"/>
        <v>58.311272727272737</v>
      </c>
    </row>
    <row r="494" spans="1:10" s="84" customFormat="1" ht="15" customHeight="1">
      <c r="A494" s="85"/>
      <c r="B494" s="85"/>
      <c r="C494" s="104" t="s">
        <v>1429</v>
      </c>
      <c r="D494" s="67" t="s">
        <v>1471</v>
      </c>
      <c r="E494" s="67"/>
      <c r="F494" s="67"/>
      <c r="G494" s="67">
        <v>0</v>
      </c>
      <c r="H494" s="67"/>
      <c r="I494" s="139" t="e">
        <f t="shared" si="34"/>
        <v>#DIV/0!</v>
      </c>
      <c r="J494" s="139" t="e">
        <f t="shared" si="31"/>
        <v>#DIV/0!</v>
      </c>
    </row>
    <row r="495" spans="1:10" s="84" customFormat="1" ht="15" customHeight="1">
      <c r="A495" s="85"/>
      <c r="B495" s="101">
        <v>32</v>
      </c>
      <c r="C495" s="104"/>
      <c r="D495" s="101" t="s">
        <v>1321</v>
      </c>
      <c r="E495" s="102">
        <f>SUM(E496:E510)</f>
        <v>46557.38</v>
      </c>
      <c r="F495" s="102">
        <f>SUM(F496:F510)</f>
        <v>50100</v>
      </c>
      <c r="G495" s="102">
        <f>SUM(G496:G510)</f>
        <v>46350</v>
      </c>
      <c r="H495" s="102">
        <f>SUM(H496:H510)</f>
        <v>28707.670000000002</v>
      </c>
      <c r="I495" s="139">
        <f t="shared" si="34"/>
        <v>61.660836584876563</v>
      </c>
      <c r="J495" s="139">
        <f t="shared" si="31"/>
        <v>61.93672060409925</v>
      </c>
    </row>
    <row r="496" spans="1:10" s="84" customFormat="1" ht="15" customHeight="1">
      <c r="A496" s="85"/>
      <c r="B496" s="85"/>
      <c r="C496" s="104" t="s">
        <v>1460</v>
      </c>
      <c r="D496" s="67" t="s">
        <v>1264</v>
      </c>
      <c r="E496" s="67"/>
      <c r="F496" s="67">
        <v>500</v>
      </c>
      <c r="G496" s="67">
        <v>500</v>
      </c>
      <c r="H496" s="67">
        <v>91.98</v>
      </c>
      <c r="I496" s="139" t="e">
        <f t="shared" si="34"/>
        <v>#DIV/0!</v>
      </c>
      <c r="J496" s="139">
        <f t="shared" si="31"/>
        <v>18.396000000000001</v>
      </c>
    </row>
    <row r="497" spans="1:10" s="84" customFormat="1" ht="15" customHeight="1">
      <c r="A497" s="85"/>
      <c r="B497" s="85"/>
      <c r="C497" s="104">
        <v>3212</v>
      </c>
      <c r="D497" s="67" t="s">
        <v>1265</v>
      </c>
      <c r="E497" s="67">
        <v>623.79999999999995</v>
      </c>
      <c r="F497" s="67"/>
      <c r="G497" s="67"/>
      <c r="H497" s="67"/>
      <c r="I497" s="139">
        <f t="shared" si="34"/>
        <v>0</v>
      </c>
      <c r="J497" s="139" t="e">
        <f t="shared" si="31"/>
        <v>#DIV/0!</v>
      </c>
    </row>
    <row r="498" spans="1:10" s="84" customFormat="1" ht="15" customHeight="1">
      <c r="A498" s="85"/>
      <c r="B498" s="85"/>
      <c r="C498" s="104" t="s">
        <v>1430</v>
      </c>
      <c r="D498" s="67" t="s">
        <v>1266</v>
      </c>
      <c r="E498" s="67"/>
      <c r="F498" s="67">
        <v>1500</v>
      </c>
      <c r="G498" s="67">
        <v>500</v>
      </c>
      <c r="H498" s="67"/>
      <c r="I498" s="139" t="e">
        <f t="shared" si="34"/>
        <v>#DIV/0!</v>
      </c>
      <c r="J498" s="139">
        <f t="shared" si="31"/>
        <v>0</v>
      </c>
    </row>
    <row r="499" spans="1:10" s="84" customFormat="1" ht="15" customHeight="1">
      <c r="A499" s="85"/>
      <c r="B499" s="85"/>
      <c r="C499" s="104" t="s">
        <v>1436</v>
      </c>
      <c r="D499" s="67" t="s">
        <v>1267</v>
      </c>
      <c r="E499" s="67">
        <v>242</v>
      </c>
      <c r="F499" s="67">
        <v>300</v>
      </c>
      <c r="G499" s="67">
        <v>300</v>
      </c>
      <c r="H499" s="67">
        <v>41.25</v>
      </c>
      <c r="I499" s="139">
        <f t="shared" si="34"/>
        <v>17.045454545454543</v>
      </c>
      <c r="J499" s="139">
        <f t="shared" si="31"/>
        <v>13.750000000000002</v>
      </c>
    </row>
    <row r="500" spans="1:10" s="84" customFormat="1" ht="15" customHeight="1">
      <c r="A500" s="85"/>
      <c r="B500" s="85"/>
      <c r="C500" s="104">
        <v>3222</v>
      </c>
      <c r="D500" s="67" t="s">
        <v>1268</v>
      </c>
      <c r="E500" s="67"/>
      <c r="F500" s="67">
        <v>0</v>
      </c>
      <c r="G500" s="67">
        <v>250</v>
      </c>
      <c r="H500" s="67">
        <v>171.25</v>
      </c>
      <c r="I500" s="139" t="e">
        <f t="shared" si="34"/>
        <v>#DIV/0!</v>
      </c>
      <c r="J500" s="139">
        <f t="shared" si="31"/>
        <v>68.5</v>
      </c>
    </row>
    <row r="501" spans="1:10" s="84" customFormat="1" ht="15" customHeight="1">
      <c r="A501" s="85"/>
      <c r="B501" s="85"/>
      <c r="C501" s="104">
        <v>3223</v>
      </c>
      <c r="D501" s="67" t="s">
        <v>1269</v>
      </c>
      <c r="E501" s="67"/>
      <c r="F501" s="67">
        <v>0</v>
      </c>
      <c r="G501" s="67">
        <v>0</v>
      </c>
      <c r="H501" s="67"/>
      <c r="I501" s="139" t="e">
        <f t="shared" si="34"/>
        <v>#DIV/0!</v>
      </c>
      <c r="J501" s="139" t="e">
        <f t="shared" si="31"/>
        <v>#DIV/0!</v>
      </c>
    </row>
    <row r="502" spans="1:10" s="84" customFormat="1" ht="15" customHeight="1">
      <c r="A502" s="85"/>
      <c r="B502" s="85"/>
      <c r="C502" s="104">
        <v>3224</v>
      </c>
      <c r="D502" s="67" t="s">
        <v>1411</v>
      </c>
      <c r="E502" s="67"/>
      <c r="F502" s="67">
        <v>0</v>
      </c>
      <c r="G502" s="67">
        <v>0</v>
      </c>
      <c r="H502" s="67"/>
      <c r="I502" s="139" t="e">
        <f t="shared" si="34"/>
        <v>#DIV/0!</v>
      </c>
      <c r="J502" s="139" t="e">
        <f t="shared" si="31"/>
        <v>#DIV/0!</v>
      </c>
    </row>
    <row r="503" spans="1:10" s="84" customFormat="1" ht="15" customHeight="1">
      <c r="A503" s="85"/>
      <c r="B503" s="85"/>
      <c r="C503" s="104">
        <v>3227</v>
      </c>
      <c r="D503" s="67" t="s">
        <v>1472</v>
      </c>
      <c r="E503" s="67"/>
      <c r="F503" s="67">
        <v>0</v>
      </c>
      <c r="G503" s="67">
        <v>0</v>
      </c>
      <c r="H503" s="67"/>
      <c r="I503" s="139" t="e">
        <f t="shared" si="34"/>
        <v>#DIV/0!</v>
      </c>
      <c r="J503" s="139" t="e">
        <f t="shared" si="31"/>
        <v>#DIV/0!</v>
      </c>
    </row>
    <row r="504" spans="1:10" s="84" customFormat="1" ht="15" customHeight="1">
      <c r="A504" s="85"/>
      <c r="B504" s="85"/>
      <c r="C504" s="104">
        <v>3231</v>
      </c>
      <c r="D504" s="67" t="s">
        <v>1272</v>
      </c>
      <c r="E504" s="67"/>
      <c r="F504" s="67">
        <v>0</v>
      </c>
      <c r="G504" s="67">
        <v>0</v>
      </c>
      <c r="H504" s="67"/>
      <c r="I504" s="139" t="e">
        <f t="shared" si="34"/>
        <v>#DIV/0!</v>
      </c>
      <c r="J504" s="139" t="e">
        <f t="shared" si="31"/>
        <v>#DIV/0!</v>
      </c>
    </row>
    <row r="505" spans="1:10" s="84" customFormat="1" ht="15" customHeight="1">
      <c r="A505" s="85"/>
      <c r="B505" s="85"/>
      <c r="C505" s="104" t="s">
        <v>1443</v>
      </c>
      <c r="D505" s="67" t="s">
        <v>1276</v>
      </c>
      <c r="E505" s="67">
        <v>5375.25</v>
      </c>
      <c r="F505" s="67">
        <v>6500</v>
      </c>
      <c r="G505" s="67">
        <v>6500</v>
      </c>
      <c r="H505" s="67">
        <v>3842.31</v>
      </c>
      <c r="I505" s="139">
        <f t="shared" si="34"/>
        <v>71.481512487791264</v>
      </c>
      <c r="J505" s="139">
        <f t="shared" si="31"/>
        <v>59.112461538461538</v>
      </c>
    </row>
    <row r="506" spans="1:10" s="84" customFormat="1" ht="15" customHeight="1">
      <c r="A506" s="85"/>
      <c r="B506" s="85"/>
      <c r="C506" s="104" t="s">
        <v>1431</v>
      </c>
      <c r="D506" s="67" t="s">
        <v>1278</v>
      </c>
      <c r="E506" s="67">
        <v>25893</v>
      </c>
      <c r="F506" s="67">
        <v>25000</v>
      </c>
      <c r="G506" s="67">
        <v>25000</v>
      </c>
      <c r="H506" s="67">
        <v>15725.9</v>
      </c>
      <c r="I506" s="139">
        <f t="shared" si="34"/>
        <v>60.734175259722697</v>
      </c>
      <c r="J506" s="139">
        <f t="shared" si="31"/>
        <v>62.903600000000004</v>
      </c>
    </row>
    <row r="507" spans="1:10" s="84" customFormat="1" ht="15" customHeight="1">
      <c r="A507" s="85"/>
      <c r="B507" s="85"/>
      <c r="C507" s="104">
        <v>3239</v>
      </c>
      <c r="D507" s="67" t="s">
        <v>1280</v>
      </c>
      <c r="E507" s="67"/>
      <c r="F507" s="67">
        <v>2500</v>
      </c>
      <c r="G507" s="67">
        <v>2500</v>
      </c>
      <c r="H507" s="67">
        <v>975</v>
      </c>
      <c r="I507" s="139" t="e">
        <f t="shared" si="34"/>
        <v>#DIV/0!</v>
      </c>
      <c r="J507" s="139">
        <f t="shared" si="31"/>
        <v>39</v>
      </c>
    </row>
    <row r="508" spans="1:10" s="84" customFormat="1" ht="15" customHeight="1">
      <c r="A508" s="85"/>
      <c r="B508" s="85"/>
      <c r="C508" s="104" t="s">
        <v>1447</v>
      </c>
      <c r="D508" s="67" t="s">
        <v>1297</v>
      </c>
      <c r="E508" s="67">
        <v>7021.73</v>
      </c>
      <c r="F508" s="67">
        <v>6300</v>
      </c>
      <c r="G508" s="67">
        <v>6300</v>
      </c>
      <c r="H508" s="67">
        <v>6044.31</v>
      </c>
      <c r="I508" s="139">
        <f t="shared" si="34"/>
        <v>86.080068587086103</v>
      </c>
      <c r="J508" s="139">
        <f t="shared" si="31"/>
        <v>95.941428571428574</v>
      </c>
    </row>
    <row r="509" spans="1:10" s="84" customFormat="1" ht="15" customHeight="1">
      <c r="A509" s="85"/>
      <c r="B509" s="85"/>
      <c r="C509" s="104" t="s">
        <v>1448</v>
      </c>
      <c r="D509" s="67" t="s">
        <v>1284</v>
      </c>
      <c r="E509" s="67">
        <v>2514.6</v>
      </c>
      <c r="F509" s="67">
        <v>2500</v>
      </c>
      <c r="G509" s="67">
        <v>2500</v>
      </c>
      <c r="H509" s="67">
        <v>1462.72</v>
      </c>
      <c r="I509" s="139">
        <f t="shared" si="34"/>
        <v>58.169092499801167</v>
      </c>
      <c r="J509" s="139">
        <f t="shared" si="31"/>
        <v>58.508800000000008</v>
      </c>
    </row>
    <row r="510" spans="1:10" s="84" customFormat="1" ht="15" customHeight="1">
      <c r="A510" s="85"/>
      <c r="B510" s="85"/>
      <c r="C510" s="104" t="s">
        <v>1449</v>
      </c>
      <c r="D510" s="67" t="s">
        <v>1285</v>
      </c>
      <c r="E510" s="67">
        <v>4887</v>
      </c>
      <c r="F510" s="67">
        <v>5000</v>
      </c>
      <c r="G510" s="67">
        <v>2000</v>
      </c>
      <c r="H510" s="67">
        <v>352.95000000000005</v>
      </c>
      <c r="I510" s="139">
        <f t="shared" si="34"/>
        <v>7.2222222222222232</v>
      </c>
      <c r="J510" s="139">
        <f t="shared" si="31"/>
        <v>17.647500000000001</v>
      </c>
    </row>
    <row r="511" spans="1:10" s="84" customFormat="1" ht="15" customHeight="1">
      <c r="A511" s="85"/>
      <c r="B511" s="101">
        <v>34</v>
      </c>
      <c r="C511" s="104"/>
      <c r="D511" s="101" t="s">
        <v>1341</v>
      </c>
      <c r="E511" s="102">
        <f>E512+E513</f>
        <v>732.29</v>
      </c>
      <c r="F511" s="102">
        <f>SUM(F512:F513)</f>
        <v>1000</v>
      </c>
      <c r="G511" s="102">
        <f>SUM(G512:G513)</f>
        <v>1000</v>
      </c>
      <c r="H511" s="102">
        <f>SUM(H512:H513)</f>
        <v>1205.5999999999999</v>
      </c>
      <c r="I511" s="139">
        <f t="shared" si="34"/>
        <v>164.63422960848843</v>
      </c>
      <c r="J511" s="139">
        <f t="shared" si="31"/>
        <v>120.56</v>
      </c>
    </row>
    <row r="512" spans="1:10" s="84" customFormat="1" ht="15" customHeight="1">
      <c r="A512" s="85"/>
      <c r="B512" s="85"/>
      <c r="C512" s="104" t="s">
        <v>1450</v>
      </c>
      <c r="D512" s="67" t="s">
        <v>1286</v>
      </c>
      <c r="E512" s="67">
        <v>732.29</v>
      </c>
      <c r="F512" s="67">
        <v>1000</v>
      </c>
      <c r="G512" s="67">
        <v>1000</v>
      </c>
      <c r="H512" s="67">
        <v>1205.5999999999999</v>
      </c>
      <c r="I512" s="139">
        <f t="shared" si="34"/>
        <v>164.63422960848843</v>
      </c>
      <c r="J512" s="139">
        <f t="shared" si="31"/>
        <v>120.56</v>
      </c>
    </row>
    <row r="513" spans="1:10" s="84" customFormat="1" ht="15" customHeight="1">
      <c r="A513" s="85"/>
      <c r="B513" s="85"/>
      <c r="C513" s="104" t="s">
        <v>1433</v>
      </c>
      <c r="D513" s="67" t="s">
        <v>1298</v>
      </c>
      <c r="E513" s="67"/>
      <c r="F513" s="67">
        <v>0</v>
      </c>
      <c r="G513" s="67"/>
      <c r="H513" s="67"/>
      <c r="I513" s="139" t="e">
        <f t="shared" si="34"/>
        <v>#DIV/0!</v>
      </c>
      <c r="J513" s="139" t="e">
        <f t="shared" si="31"/>
        <v>#DIV/0!</v>
      </c>
    </row>
    <row r="514" spans="1:10" s="84" customFormat="1" ht="15" customHeight="1">
      <c r="A514" s="85"/>
      <c r="B514" s="101">
        <v>36</v>
      </c>
      <c r="C514" s="85"/>
      <c r="D514" s="101" t="s">
        <v>1389</v>
      </c>
      <c r="E514" s="102">
        <f>E515</f>
        <v>11557</v>
      </c>
      <c r="F514" s="102">
        <f>F515</f>
        <v>0</v>
      </c>
      <c r="G514" s="102">
        <f>G515</f>
        <v>0</v>
      </c>
      <c r="H514" s="102">
        <f>H515</f>
        <v>12676.66</v>
      </c>
      <c r="I514" s="139">
        <f t="shared" ref="I514:I515" si="37">H514/E514*100</f>
        <v>109.68815436531972</v>
      </c>
      <c r="J514" s="139" t="e">
        <f t="shared" si="31"/>
        <v>#DIV/0!</v>
      </c>
    </row>
    <row r="515" spans="1:10" s="84" customFormat="1" ht="15" customHeight="1">
      <c r="A515" s="85"/>
      <c r="B515" s="85"/>
      <c r="C515" s="85">
        <v>3691</v>
      </c>
      <c r="D515" s="67" t="s">
        <v>1300</v>
      </c>
      <c r="E515" s="67">
        <v>11557</v>
      </c>
      <c r="F515" s="67"/>
      <c r="G515" s="67"/>
      <c r="H515" s="67">
        <v>12676.66</v>
      </c>
      <c r="I515" s="139">
        <f t="shared" si="37"/>
        <v>109.68815436531972</v>
      </c>
      <c r="J515" s="139" t="e">
        <f t="shared" si="31"/>
        <v>#DIV/0!</v>
      </c>
    </row>
    <row r="516" spans="1:10" s="84" customFormat="1" ht="15" customHeight="1">
      <c r="A516" s="101">
        <v>4</v>
      </c>
      <c r="B516" s="85"/>
      <c r="C516" s="104"/>
      <c r="D516" s="101" t="s">
        <v>1343</v>
      </c>
      <c r="E516" s="102">
        <f>E517</f>
        <v>0</v>
      </c>
      <c r="F516" s="102">
        <f>F517</f>
        <v>500</v>
      </c>
      <c r="G516" s="102">
        <f>G517</f>
        <v>650</v>
      </c>
      <c r="H516" s="102">
        <f>H517</f>
        <v>149.05000000000001</v>
      </c>
      <c r="I516" s="139" t="e">
        <f t="shared" si="34"/>
        <v>#DIV/0!</v>
      </c>
      <c r="J516" s="139">
        <f t="shared" si="31"/>
        <v>22.930769230769233</v>
      </c>
    </row>
    <row r="517" spans="1:10" s="84" customFormat="1" ht="15" customHeight="1">
      <c r="A517" s="85"/>
      <c r="B517" s="101">
        <v>42</v>
      </c>
      <c r="C517" s="104"/>
      <c r="D517" s="101" t="s">
        <v>1344</v>
      </c>
      <c r="E517" s="102">
        <f>SUM(E518:E520)</f>
        <v>0</v>
      </c>
      <c r="F517" s="102">
        <f>SUM(F518:F520)</f>
        <v>500</v>
      </c>
      <c r="G517" s="102">
        <f>SUM(G518:G520)</f>
        <v>650</v>
      </c>
      <c r="H517" s="102">
        <f>SUM(H518:H520)</f>
        <v>149.05000000000001</v>
      </c>
      <c r="I517" s="139" t="e">
        <f t="shared" si="34"/>
        <v>#DIV/0!</v>
      </c>
      <c r="J517" s="139">
        <f t="shared" si="31"/>
        <v>22.930769230769233</v>
      </c>
    </row>
    <row r="518" spans="1:10" s="84" customFormat="1" ht="15" customHeight="1">
      <c r="A518" s="85"/>
      <c r="B518" s="85"/>
      <c r="C518" s="104">
        <v>4221</v>
      </c>
      <c r="D518" s="67" t="s">
        <v>1287</v>
      </c>
      <c r="E518" s="67"/>
      <c r="F518" s="67">
        <v>500</v>
      </c>
      <c r="G518" s="67">
        <v>500</v>
      </c>
      <c r="H518" s="67"/>
      <c r="I518" s="139" t="e">
        <f t="shared" si="34"/>
        <v>#DIV/0!</v>
      </c>
      <c r="J518" s="139">
        <f t="shared" si="31"/>
        <v>0</v>
      </c>
    </row>
    <row r="519" spans="1:10" s="84" customFormat="1" ht="15" customHeight="1">
      <c r="A519" s="85"/>
      <c r="B519" s="85"/>
      <c r="C519" s="104">
        <v>4222</v>
      </c>
      <c r="D519" s="67" t="s">
        <v>1302</v>
      </c>
      <c r="E519" s="67"/>
      <c r="F519" s="67"/>
      <c r="G519" s="67">
        <v>150</v>
      </c>
      <c r="H519" s="67">
        <v>149.05000000000001</v>
      </c>
      <c r="I519" s="139" t="e">
        <f t="shared" si="34"/>
        <v>#DIV/0!</v>
      </c>
      <c r="J519" s="139">
        <f t="shared" si="31"/>
        <v>99.366666666666674</v>
      </c>
    </row>
    <row r="520" spans="1:10" s="84" customFormat="1" ht="15" customHeight="1">
      <c r="A520" s="85"/>
      <c r="B520" s="85"/>
      <c r="C520" s="104">
        <v>4227</v>
      </c>
      <c r="D520" s="67" t="s">
        <v>1288</v>
      </c>
      <c r="E520" s="67"/>
      <c r="F520" s="67"/>
      <c r="G520" s="67"/>
      <c r="H520" s="67"/>
      <c r="I520" s="139" t="e">
        <f t="shared" si="34"/>
        <v>#DIV/0!</v>
      </c>
      <c r="J520" s="139" t="e">
        <f t="shared" si="31"/>
        <v>#DIV/0!</v>
      </c>
    </row>
    <row r="521" spans="1:10" s="84" customFormat="1" ht="15" customHeight="1">
      <c r="A521" s="258" t="s">
        <v>1716</v>
      </c>
      <c r="B521" s="270"/>
      <c r="C521" s="270"/>
      <c r="D521" s="271"/>
      <c r="E521" s="71">
        <f>E522+E549</f>
        <v>0</v>
      </c>
      <c r="F521" s="71">
        <f>F522+F549</f>
        <v>0</v>
      </c>
      <c r="G521" s="71">
        <f>G522+G549</f>
        <v>0</v>
      </c>
      <c r="H521" s="71">
        <f>H522+H549</f>
        <v>57992.56</v>
      </c>
      <c r="I521" s="137" t="e">
        <f t="shared" ref="I521:I553" si="38">H521/E521*100</f>
        <v>#DIV/0!</v>
      </c>
      <c r="J521" s="137" t="e">
        <f t="shared" si="31"/>
        <v>#DIV/0!</v>
      </c>
    </row>
    <row r="522" spans="1:10" s="84" customFormat="1" ht="15" customHeight="1">
      <c r="A522" s="101">
        <v>3</v>
      </c>
      <c r="B522" s="85"/>
      <c r="C522" s="41"/>
      <c r="D522" s="41" t="s">
        <v>1356</v>
      </c>
      <c r="E522" s="64">
        <f>E523+E528+E544+E547</f>
        <v>0</v>
      </c>
      <c r="F522" s="64">
        <f t="shared" ref="F522:H522" si="39">F523+F528+F544+F547</f>
        <v>0</v>
      </c>
      <c r="G522" s="64">
        <f t="shared" si="39"/>
        <v>0</v>
      </c>
      <c r="H522" s="64">
        <f t="shared" si="39"/>
        <v>57992.56</v>
      </c>
      <c r="I522" s="138" t="e">
        <f t="shared" si="38"/>
        <v>#DIV/0!</v>
      </c>
      <c r="J522" s="138" t="e">
        <f t="shared" si="31"/>
        <v>#DIV/0!</v>
      </c>
    </row>
    <row r="523" spans="1:10" s="84" customFormat="1" ht="15" customHeight="1">
      <c r="A523" s="85"/>
      <c r="B523" s="101">
        <v>31</v>
      </c>
      <c r="C523" s="41"/>
      <c r="D523" s="41" t="s">
        <v>1318</v>
      </c>
      <c r="E523" s="64">
        <f>SUM(E524:E527)</f>
        <v>0</v>
      </c>
      <c r="F523" s="64">
        <f>SUM(F524:F527)</f>
        <v>0</v>
      </c>
      <c r="G523" s="64">
        <f>SUM(G524:G527)</f>
        <v>0</v>
      </c>
      <c r="H523" s="64">
        <f>SUM(H524:H527)</f>
        <v>55508.49</v>
      </c>
      <c r="I523" s="138" t="e">
        <f t="shared" si="38"/>
        <v>#DIV/0!</v>
      </c>
      <c r="J523" s="138" t="e">
        <f t="shared" ref="J523:J586" si="40">H523/G523*100</f>
        <v>#DIV/0!</v>
      </c>
    </row>
    <row r="524" spans="1:10" s="84" customFormat="1" ht="15" customHeight="1">
      <c r="A524" s="85"/>
      <c r="B524" s="85"/>
      <c r="C524" s="104" t="s">
        <v>1427</v>
      </c>
      <c r="D524" s="67" t="s">
        <v>1395</v>
      </c>
      <c r="E524" s="67"/>
      <c r="F524" s="67"/>
      <c r="G524" s="67"/>
      <c r="H524" s="67">
        <v>47646.78</v>
      </c>
      <c r="I524" s="139" t="e">
        <f t="shared" si="38"/>
        <v>#DIV/0!</v>
      </c>
      <c r="J524" s="139" t="e">
        <f t="shared" si="40"/>
        <v>#DIV/0!</v>
      </c>
    </row>
    <row r="525" spans="1:10" s="84" customFormat="1" ht="15" customHeight="1">
      <c r="A525" s="85"/>
      <c r="B525" s="85"/>
      <c r="C525" s="104">
        <v>3121</v>
      </c>
      <c r="D525" s="67" t="s">
        <v>1293</v>
      </c>
      <c r="E525" s="67"/>
      <c r="F525" s="67"/>
      <c r="G525" s="67"/>
      <c r="H525" s="67"/>
      <c r="I525" s="139" t="e">
        <f t="shared" si="38"/>
        <v>#DIV/0!</v>
      </c>
      <c r="J525" s="139" t="e">
        <f t="shared" si="40"/>
        <v>#DIV/0!</v>
      </c>
    </row>
    <row r="526" spans="1:10" s="84" customFormat="1" ht="15" customHeight="1">
      <c r="A526" s="85"/>
      <c r="B526" s="85"/>
      <c r="C526" s="104" t="s">
        <v>1428</v>
      </c>
      <c r="D526" s="67" t="s">
        <v>1354</v>
      </c>
      <c r="E526" s="67"/>
      <c r="F526" s="67"/>
      <c r="G526" s="67"/>
      <c r="H526" s="67">
        <v>7861.71</v>
      </c>
      <c r="I526" s="139" t="e">
        <f t="shared" si="38"/>
        <v>#DIV/0!</v>
      </c>
      <c r="J526" s="139" t="e">
        <f t="shared" si="40"/>
        <v>#DIV/0!</v>
      </c>
    </row>
    <row r="527" spans="1:10" s="84" customFormat="1" ht="15" customHeight="1">
      <c r="A527" s="85"/>
      <c r="B527" s="85"/>
      <c r="C527" s="104" t="s">
        <v>1429</v>
      </c>
      <c r="D527" s="67" t="s">
        <v>1471</v>
      </c>
      <c r="E527" s="67"/>
      <c r="F527" s="67"/>
      <c r="G527" s="67">
        <v>0</v>
      </c>
      <c r="H527" s="67"/>
      <c r="I527" s="139" t="e">
        <f t="shared" si="38"/>
        <v>#DIV/0!</v>
      </c>
      <c r="J527" s="139" t="e">
        <f t="shared" si="40"/>
        <v>#DIV/0!</v>
      </c>
    </row>
    <row r="528" spans="1:10" s="84" customFormat="1" ht="15" customHeight="1">
      <c r="A528" s="85"/>
      <c r="B528" s="101">
        <v>32</v>
      </c>
      <c r="C528" s="104"/>
      <c r="D528" s="101" t="s">
        <v>1321</v>
      </c>
      <c r="E528" s="102">
        <f>SUM(E529:E543)</f>
        <v>0</v>
      </c>
      <c r="F528" s="102">
        <f>SUM(F529:F543)</f>
        <v>0</v>
      </c>
      <c r="G528" s="102">
        <f>SUM(G529:G543)</f>
        <v>0</v>
      </c>
      <c r="H528" s="102">
        <f>SUM(H529:H543)</f>
        <v>2484.0700000000002</v>
      </c>
      <c r="I528" s="139" t="e">
        <f t="shared" si="38"/>
        <v>#DIV/0!</v>
      </c>
      <c r="J528" s="139" t="e">
        <f t="shared" si="40"/>
        <v>#DIV/0!</v>
      </c>
    </row>
    <row r="529" spans="1:10" s="84" customFormat="1" ht="15" customHeight="1">
      <c r="A529" s="85"/>
      <c r="B529" s="85"/>
      <c r="C529" s="104" t="s">
        <v>1460</v>
      </c>
      <c r="D529" s="67" t="s">
        <v>1264</v>
      </c>
      <c r="E529" s="67"/>
      <c r="F529" s="67"/>
      <c r="G529" s="67"/>
      <c r="H529" s="67">
        <v>70</v>
      </c>
      <c r="I529" s="139" t="e">
        <f t="shared" si="38"/>
        <v>#DIV/0!</v>
      </c>
      <c r="J529" s="139" t="e">
        <f t="shared" si="40"/>
        <v>#DIV/0!</v>
      </c>
    </row>
    <row r="530" spans="1:10" s="84" customFormat="1" ht="15" customHeight="1">
      <c r="A530" s="85"/>
      <c r="B530" s="85"/>
      <c r="C530" s="104">
        <v>3212</v>
      </c>
      <c r="D530" s="67" t="s">
        <v>1265</v>
      </c>
      <c r="E530" s="67"/>
      <c r="F530" s="67"/>
      <c r="G530" s="67"/>
      <c r="H530" s="67"/>
      <c r="I530" s="139" t="e">
        <f t="shared" si="38"/>
        <v>#DIV/0!</v>
      </c>
      <c r="J530" s="139" t="e">
        <f t="shared" si="40"/>
        <v>#DIV/0!</v>
      </c>
    </row>
    <row r="531" spans="1:10" s="84" customFormat="1" ht="15" customHeight="1">
      <c r="A531" s="85"/>
      <c r="B531" s="85"/>
      <c r="C531" s="104" t="s">
        <v>1430</v>
      </c>
      <c r="D531" s="67" t="s">
        <v>1266</v>
      </c>
      <c r="E531" s="67"/>
      <c r="F531" s="67"/>
      <c r="G531" s="67"/>
      <c r="H531" s="67"/>
      <c r="I531" s="139" t="e">
        <f t="shared" si="38"/>
        <v>#DIV/0!</v>
      </c>
      <c r="J531" s="139" t="e">
        <f t="shared" si="40"/>
        <v>#DIV/0!</v>
      </c>
    </row>
    <row r="532" spans="1:10" s="84" customFormat="1" ht="15" customHeight="1">
      <c r="A532" s="85"/>
      <c r="B532" s="85"/>
      <c r="C532" s="104" t="s">
        <v>1436</v>
      </c>
      <c r="D532" s="67" t="s">
        <v>1267</v>
      </c>
      <c r="E532" s="67"/>
      <c r="F532" s="67"/>
      <c r="G532" s="67"/>
      <c r="H532" s="67"/>
      <c r="I532" s="139" t="e">
        <f t="shared" si="38"/>
        <v>#DIV/0!</v>
      </c>
      <c r="J532" s="139" t="e">
        <f t="shared" si="40"/>
        <v>#DIV/0!</v>
      </c>
    </row>
    <row r="533" spans="1:10" s="84" customFormat="1" ht="15" customHeight="1">
      <c r="A533" s="85"/>
      <c r="B533" s="85"/>
      <c r="C533" s="104">
        <v>3222</v>
      </c>
      <c r="D533" s="67" t="s">
        <v>1268</v>
      </c>
      <c r="E533" s="67"/>
      <c r="F533" s="67"/>
      <c r="G533" s="67"/>
      <c r="H533" s="67"/>
      <c r="I533" s="139" t="e">
        <f t="shared" si="38"/>
        <v>#DIV/0!</v>
      </c>
      <c r="J533" s="139" t="e">
        <f t="shared" si="40"/>
        <v>#DIV/0!</v>
      </c>
    </row>
    <row r="534" spans="1:10" s="84" customFormat="1" ht="15" customHeight="1">
      <c r="A534" s="85"/>
      <c r="B534" s="85"/>
      <c r="C534" s="104">
        <v>3223</v>
      </c>
      <c r="D534" s="67" t="s">
        <v>1269</v>
      </c>
      <c r="E534" s="67"/>
      <c r="F534" s="67"/>
      <c r="G534" s="67"/>
      <c r="H534" s="67"/>
      <c r="I534" s="139" t="e">
        <f t="shared" si="38"/>
        <v>#DIV/0!</v>
      </c>
      <c r="J534" s="139" t="e">
        <f t="shared" si="40"/>
        <v>#DIV/0!</v>
      </c>
    </row>
    <row r="535" spans="1:10" s="84" customFormat="1" ht="15" customHeight="1">
      <c r="A535" s="85"/>
      <c r="B535" s="85"/>
      <c r="C535" s="104">
        <v>3224</v>
      </c>
      <c r="D535" s="67" t="s">
        <v>1411</v>
      </c>
      <c r="E535" s="67"/>
      <c r="F535" s="67"/>
      <c r="G535" s="67"/>
      <c r="H535" s="67"/>
      <c r="I535" s="139" t="e">
        <f t="shared" si="38"/>
        <v>#DIV/0!</v>
      </c>
      <c r="J535" s="139" t="e">
        <f t="shared" si="40"/>
        <v>#DIV/0!</v>
      </c>
    </row>
    <row r="536" spans="1:10" s="84" customFormat="1" ht="15" customHeight="1">
      <c r="A536" s="85"/>
      <c r="B536" s="85"/>
      <c r="C536" s="104">
        <v>3227</v>
      </c>
      <c r="D536" s="67" t="s">
        <v>1472</v>
      </c>
      <c r="E536" s="67"/>
      <c r="F536" s="67"/>
      <c r="G536" s="67"/>
      <c r="H536" s="67"/>
      <c r="I536" s="139" t="e">
        <f t="shared" si="38"/>
        <v>#DIV/0!</v>
      </c>
      <c r="J536" s="139" t="e">
        <f t="shared" si="40"/>
        <v>#DIV/0!</v>
      </c>
    </row>
    <row r="537" spans="1:10" s="84" customFormat="1" ht="15" customHeight="1">
      <c r="A537" s="85"/>
      <c r="B537" s="85"/>
      <c r="C537" s="104">
        <v>3231</v>
      </c>
      <c r="D537" s="67" t="s">
        <v>1272</v>
      </c>
      <c r="E537" s="67"/>
      <c r="F537" s="67"/>
      <c r="G537" s="67"/>
      <c r="H537" s="67"/>
      <c r="I537" s="139" t="e">
        <f t="shared" si="38"/>
        <v>#DIV/0!</v>
      </c>
      <c r="J537" s="139" t="e">
        <f t="shared" si="40"/>
        <v>#DIV/0!</v>
      </c>
    </row>
    <row r="538" spans="1:10" s="84" customFormat="1" ht="15" customHeight="1">
      <c r="A538" s="85"/>
      <c r="B538" s="85"/>
      <c r="C538" s="104" t="s">
        <v>1443</v>
      </c>
      <c r="D538" s="67" t="s">
        <v>1276</v>
      </c>
      <c r="E538" s="67"/>
      <c r="F538" s="67"/>
      <c r="G538" s="67"/>
      <c r="H538" s="67"/>
      <c r="I538" s="139" t="e">
        <f t="shared" si="38"/>
        <v>#DIV/0!</v>
      </c>
      <c r="J538" s="139" t="e">
        <f t="shared" si="40"/>
        <v>#DIV/0!</v>
      </c>
    </row>
    <row r="539" spans="1:10" s="84" customFormat="1" ht="15" customHeight="1">
      <c r="A539" s="85"/>
      <c r="B539" s="85"/>
      <c r="C539" s="104" t="s">
        <v>1431</v>
      </c>
      <c r="D539" s="67" t="s">
        <v>1278</v>
      </c>
      <c r="E539" s="67"/>
      <c r="F539" s="67"/>
      <c r="G539" s="67"/>
      <c r="H539" s="67">
        <v>2414.0700000000002</v>
      </c>
      <c r="I539" s="139" t="e">
        <f t="shared" si="38"/>
        <v>#DIV/0!</v>
      </c>
      <c r="J539" s="139" t="e">
        <f t="shared" si="40"/>
        <v>#DIV/0!</v>
      </c>
    </row>
    <row r="540" spans="1:10" s="84" customFormat="1" ht="15" customHeight="1">
      <c r="A540" s="85"/>
      <c r="B540" s="85"/>
      <c r="C540" s="104">
        <v>3239</v>
      </c>
      <c r="D540" s="67" t="s">
        <v>1280</v>
      </c>
      <c r="E540" s="67"/>
      <c r="F540" s="67"/>
      <c r="G540" s="67"/>
      <c r="H540" s="67"/>
      <c r="I540" s="139" t="e">
        <f t="shared" si="38"/>
        <v>#DIV/0!</v>
      </c>
      <c r="J540" s="139" t="e">
        <f t="shared" si="40"/>
        <v>#DIV/0!</v>
      </c>
    </row>
    <row r="541" spans="1:10" s="84" customFormat="1" ht="15" customHeight="1">
      <c r="A541" s="85"/>
      <c r="B541" s="85"/>
      <c r="C541" s="104" t="s">
        <v>1447</v>
      </c>
      <c r="D541" s="67" t="s">
        <v>1297</v>
      </c>
      <c r="E541" s="67"/>
      <c r="F541" s="67"/>
      <c r="G541" s="67"/>
      <c r="H541" s="67"/>
      <c r="I541" s="139" t="e">
        <f t="shared" si="38"/>
        <v>#DIV/0!</v>
      </c>
      <c r="J541" s="139" t="e">
        <f t="shared" si="40"/>
        <v>#DIV/0!</v>
      </c>
    </row>
    <row r="542" spans="1:10" s="84" customFormat="1" ht="15" customHeight="1">
      <c r="A542" s="85"/>
      <c r="B542" s="85"/>
      <c r="C542" s="104" t="s">
        <v>1448</v>
      </c>
      <c r="D542" s="67" t="s">
        <v>1284</v>
      </c>
      <c r="E542" s="67"/>
      <c r="F542" s="67"/>
      <c r="G542" s="67"/>
      <c r="H542" s="67"/>
      <c r="I542" s="139" t="e">
        <f t="shared" si="38"/>
        <v>#DIV/0!</v>
      </c>
      <c r="J542" s="139" t="e">
        <f t="shared" si="40"/>
        <v>#DIV/0!</v>
      </c>
    </row>
    <row r="543" spans="1:10" s="84" customFormat="1" ht="15" customHeight="1">
      <c r="A543" s="85"/>
      <c r="B543" s="85"/>
      <c r="C543" s="104" t="s">
        <v>1449</v>
      </c>
      <c r="D543" s="67" t="s">
        <v>1285</v>
      </c>
      <c r="E543" s="67"/>
      <c r="F543" s="67"/>
      <c r="G543" s="67"/>
      <c r="H543" s="67"/>
      <c r="I543" s="139" t="e">
        <f t="shared" si="38"/>
        <v>#DIV/0!</v>
      </c>
      <c r="J543" s="139" t="e">
        <f t="shared" si="40"/>
        <v>#DIV/0!</v>
      </c>
    </row>
    <row r="544" spans="1:10" s="84" customFormat="1" ht="15" customHeight="1">
      <c r="A544" s="85"/>
      <c r="B544" s="101">
        <v>34</v>
      </c>
      <c r="C544" s="104"/>
      <c r="D544" s="101" t="s">
        <v>1341</v>
      </c>
      <c r="E544" s="102">
        <f>E545+E546</f>
        <v>0</v>
      </c>
      <c r="F544" s="102">
        <f>SUM(F545:F546)</f>
        <v>0</v>
      </c>
      <c r="G544" s="102">
        <f>SUM(G545:G546)</f>
        <v>0</v>
      </c>
      <c r="H544" s="102">
        <f>SUM(H545:H546)</f>
        <v>0</v>
      </c>
      <c r="I544" s="139" t="e">
        <f t="shared" si="38"/>
        <v>#DIV/0!</v>
      </c>
      <c r="J544" s="139" t="e">
        <f t="shared" si="40"/>
        <v>#DIV/0!</v>
      </c>
    </row>
    <row r="545" spans="1:10" s="84" customFormat="1" ht="15" customHeight="1">
      <c r="A545" s="85"/>
      <c r="B545" s="85"/>
      <c r="C545" s="104" t="s">
        <v>1450</v>
      </c>
      <c r="D545" s="67" t="s">
        <v>1286</v>
      </c>
      <c r="E545" s="67"/>
      <c r="F545" s="67"/>
      <c r="G545" s="67"/>
      <c r="H545" s="67"/>
      <c r="I545" s="139" t="e">
        <f t="shared" si="38"/>
        <v>#DIV/0!</v>
      </c>
      <c r="J545" s="139" t="e">
        <f t="shared" si="40"/>
        <v>#DIV/0!</v>
      </c>
    </row>
    <row r="546" spans="1:10" s="84" customFormat="1" ht="15" customHeight="1">
      <c r="A546" s="85"/>
      <c r="B546" s="85"/>
      <c r="C546" s="104" t="s">
        <v>1433</v>
      </c>
      <c r="D546" s="67" t="s">
        <v>1298</v>
      </c>
      <c r="E546" s="67"/>
      <c r="F546" s="67">
        <v>0</v>
      </c>
      <c r="G546" s="67"/>
      <c r="H546" s="67"/>
      <c r="I546" s="139" t="e">
        <f t="shared" si="38"/>
        <v>#DIV/0!</v>
      </c>
      <c r="J546" s="139" t="e">
        <f t="shared" si="40"/>
        <v>#DIV/0!</v>
      </c>
    </row>
    <row r="547" spans="1:10" s="84" customFormat="1" ht="15" customHeight="1">
      <c r="A547" s="85"/>
      <c r="B547" s="101">
        <v>36</v>
      </c>
      <c r="C547" s="85"/>
      <c r="D547" s="101" t="s">
        <v>1389</v>
      </c>
      <c r="E547" s="102">
        <f>E548</f>
        <v>0</v>
      </c>
      <c r="F547" s="102">
        <f>F548</f>
        <v>0</v>
      </c>
      <c r="G547" s="102">
        <f>G548</f>
        <v>0</v>
      </c>
      <c r="H547" s="102">
        <f>H548</f>
        <v>0</v>
      </c>
      <c r="I547" s="139" t="e">
        <f t="shared" si="38"/>
        <v>#DIV/0!</v>
      </c>
      <c r="J547" s="139" t="e">
        <f t="shared" si="40"/>
        <v>#DIV/0!</v>
      </c>
    </row>
    <row r="548" spans="1:10" s="84" customFormat="1" ht="15" customHeight="1">
      <c r="A548" s="85"/>
      <c r="B548" s="85"/>
      <c r="C548" s="85">
        <v>3691</v>
      </c>
      <c r="D548" s="67" t="s">
        <v>1300</v>
      </c>
      <c r="E548" s="67"/>
      <c r="F548" s="67"/>
      <c r="G548" s="67"/>
      <c r="H548" s="67">
        <v>0</v>
      </c>
      <c r="I548" s="139" t="e">
        <f t="shared" si="38"/>
        <v>#DIV/0!</v>
      </c>
      <c r="J548" s="139" t="e">
        <f t="shared" si="40"/>
        <v>#DIV/0!</v>
      </c>
    </row>
    <row r="549" spans="1:10" s="84" customFormat="1" ht="15" customHeight="1">
      <c r="A549" s="101">
        <v>4</v>
      </c>
      <c r="B549" s="85"/>
      <c r="C549" s="104"/>
      <c r="D549" s="101" t="s">
        <v>1343</v>
      </c>
      <c r="E549" s="102">
        <f>E550</f>
        <v>0</v>
      </c>
      <c r="F549" s="102">
        <f>F550</f>
        <v>0</v>
      </c>
      <c r="G549" s="102">
        <f>G550</f>
        <v>0</v>
      </c>
      <c r="H549" s="102">
        <f>H550</f>
        <v>0</v>
      </c>
      <c r="I549" s="139" t="e">
        <f t="shared" si="38"/>
        <v>#DIV/0!</v>
      </c>
      <c r="J549" s="139" t="e">
        <f t="shared" si="40"/>
        <v>#DIV/0!</v>
      </c>
    </row>
    <row r="550" spans="1:10" s="84" customFormat="1" ht="15" customHeight="1">
      <c r="A550" s="85"/>
      <c r="B550" s="101">
        <v>42</v>
      </c>
      <c r="C550" s="104"/>
      <c r="D550" s="101" t="s">
        <v>1344</v>
      </c>
      <c r="E550" s="102">
        <f>SUM(E551:E553)</f>
        <v>0</v>
      </c>
      <c r="F550" s="102">
        <f>SUM(F551:F553)</f>
        <v>0</v>
      </c>
      <c r="G550" s="102">
        <f>SUM(G551:G553)</f>
        <v>0</v>
      </c>
      <c r="H550" s="102">
        <f>SUM(H551:H553)</f>
        <v>0</v>
      </c>
      <c r="I550" s="139" t="e">
        <f t="shared" si="38"/>
        <v>#DIV/0!</v>
      </c>
      <c r="J550" s="139" t="e">
        <f t="shared" si="40"/>
        <v>#DIV/0!</v>
      </c>
    </row>
    <row r="551" spans="1:10" s="84" customFormat="1" ht="15" customHeight="1">
      <c r="A551" s="85"/>
      <c r="B551" s="85"/>
      <c r="C551" s="104">
        <v>4221</v>
      </c>
      <c r="D551" s="67" t="s">
        <v>1287</v>
      </c>
      <c r="E551" s="67"/>
      <c r="F551" s="67"/>
      <c r="G551" s="67"/>
      <c r="H551" s="67"/>
      <c r="I551" s="139" t="e">
        <f t="shared" si="38"/>
        <v>#DIV/0!</v>
      </c>
      <c r="J551" s="139" t="e">
        <f t="shared" si="40"/>
        <v>#DIV/0!</v>
      </c>
    </row>
    <row r="552" spans="1:10" s="84" customFormat="1" ht="15" customHeight="1">
      <c r="A552" s="85"/>
      <c r="B552" s="85"/>
      <c r="C552" s="104">
        <v>4222</v>
      </c>
      <c r="D552" s="67" t="s">
        <v>1302</v>
      </c>
      <c r="E552" s="67"/>
      <c r="F552" s="67"/>
      <c r="G552" s="67"/>
      <c r="H552" s="67"/>
      <c r="I552" s="139" t="e">
        <f t="shared" si="38"/>
        <v>#DIV/0!</v>
      </c>
      <c r="J552" s="139" t="e">
        <f t="shared" si="40"/>
        <v>#DIV/0!</v>
      </c>
    </row>
    <row r="553" spans="1:10" s="84" customFormat="1" ht="15" customHeight="1">
      <c r="A553" s="85"/>
      <c r="B553" s="85"/>
      <c r="C553" s="104">
        <v>4227</v>
      </c>
      <c r="D553" s="67" t="s">
        <v>1288</v>
      </c>
      <c r="E553" s="67"/>
      <c r="F553" s="67"/>
      <c r="G553" s="67"/>
      <c r="H553" s="67"/>
      <c r="I553" s="139" t="e">
        <f t="shared" si="38"/>
        <v>#DIV/0!</v>
      </c>
      <c r="J553" s="139" t="e">
        <f t="shared" si="40"/>
        <v>#DIV/0!</v>
      </c>
    </row>
    <row r="554" spans="1:10" s="84" customFormat="1" ht="15" customHeight="1">
      <c r="A554" s="258" t="s">
        <v>1464</v>
      </c>
      <c r="B554" s="270"/>
      <c r="C554" s="270"/>
      <c r="D554" s="271"/>
      <c r="E554" s="135">
        <f>E555</f>
        <v>345316.7</v>
      </c>
      <c r="F554" s="135">
        <f>F555</f>
        <v>293378</v>
      </c>
      <c r="G554" s="135">
        <f>G555</f>
        <v>303980</v>
      </c>
      <c r="H554" s="135">
        <f>H555</f>
        <v>328396.32</v>
      </c>
      <c r="I554" s="136">
        <f t="shared" si="34"/>
        <v>95.100040050191609</v>
      </c>
      <c r="J554" s="136">
        <f t="shared" si="40"/>
        <v>108.03221264556879</v>
      </c>
    </row>
    <row r="555" spans="1:10" s="84" customFormat="1" ht="15" customHeight="1">
      <c r="A555" s="258" t="s">
        <v>1263</v>
      </c>
      <c r="B555" s="270"/>
      <c r="C555" s="270"/>
      <c r="D555" s="271"/>
      <c r="E555" s="71">
        <f>E556+E581</f>
        <v>345316.7</v>
      </c>
      <c r="F555" s="71">
        <f>F556+F581</f>
        <v>293378</v>
      </c>
      <c r="G555" s="71">
        <f>G556+G581</f>
        <v>303980</v>
      </c>
      <c r="H555" s="71">
        <f>H556+H581</f>
        <v>328396.32</v>
      </c>
      <c r="I555" s="137">
        <f t="shared" si="34"/>
        <v>95.100040050191609</v>
      </c>
      <c r="J555" s="137">
        <f t="shared" si="40"/>
        <v>108.03221264556879</v>
      </c>
    </row>
    <row r="556" spans="1:10" s="84" customFormat="1" ht="15" customHeight="1">
      <c r="A556" s="101">
        <v>3</v>
      </c>
      <c r="B556" s="85"/>
      <c r="C556" s="41"/>
      <c r="D556" s="41" t="s">
        <v>1356</v>
      </c>
      <c r="E556" s="64">
        <f>E557+E563+E577+E579</f>
        <v>345316.7</v>
      </c>
      <c r="F556" s="64">
        <f t="shared" ref="F556:H556" si="41">F557+F563+F577+F579</f>
        <v>293378</v>
      </c>
      <c r="G556" s="64">
        <f t="shared" si="41"/>
        <v>303980</v>
      </c>
      <c r="H556" s="64">
        <f t="shared" si="41"/>
        <v>328396.32</v>
      </c>
      <c r="I556" s="138">
        <f t="shared" si="34"/>
        <v>95.100040050191609</v>
      </c>
      <c r="J556" s="138">
        <f t="shared" si="40"/>
        <v>108.03221264556879</v>
      </c>
    </row>
    <row r="557" spans="1:10" s="84" customFormat="1" ht="15" customHeight="1">
      <c r="A557" s="85"/>
      <c r="B557" s="101">
        <v>31</v>
      </c>
      <c r="C557" s="41"/>
      <c r="D557" s="41" t="s">
        <v>1318</v>
      </c>
      <c r="E557" s="64">
        <f>SUM(E558:E562)</f>
        <v>3757.64</v>
      </c>
      <c r="F557" s="64">
        <f>SUM(F558:F562)</f>
        <v>3578</v>
      </c>
      <c r="G557" s="64">
        <f>SUM(G558:G562)</f>
        <v>14180</v>
      </c>
      <c r="H557" s="64">
        <f>SUM(H558:H562)</f>
        <v>9985.7100000000009</v>
      </c>
      <c r="I557" s="138">
        <f t="shared" si="34"/>
        <v>265.74419050254949</v>
      </c>
      <c r="J557" s="138">
        <f t="shared" si="40"/>
        <v>70.421086036671383</v>
      </c>
    </row>
    <row r="558" spans="1:10" s="84" customFormat="1" ht="15" customHeight="1">
      <c r="A558" s="85"/>
      <c r="B558" s="101"/>
      <c r="C558" s="104" t="s">
        <v>1427</v>
      </c>
      <c r="D558" s="67" t="s">
        <v>1395</v>
      </c>
      <c r="E558" s="67">
        <v>3077.02</v>
      </c>
      <c r="F558" s="67">
        <v>2900</v>
      </c>
      <c r="G558" s="67">
        <v>12000</v>
      </c>
      <c r="H558" s="67">
        <v>8571.44</v>
      </c>
      <c r="I558" s="139">
        <f t="shared" si="34"/>
        <v>278.56302526470415</v>
      </c>
      <c r="J558" s="139">
        <f t="shared" si="40"/>
        <v>71.428666666666672</v>
      </c>
    </row>
    <row r="559" spans="1:10" s="84" customFormat="1" ht="15" customHeight="1">
      <c r="A559" s="85"/>
      <c r="B559" s="85"/>
      <c r="C559" s="104">
        <v>3112</v>
      </c>
      <c r="D559" s="67" t="s">
        <v>1470</v>
      </c>
      <c r="E559" s="67">
        <v>172.93</v>
      </c>
      <c r="F559" s="67">
        <v>200</v>
      </c>
      <c r="G559" s="67">
        <v>200</v>
      </c>
      <c r="H559" s="67"/>
      <c r="I559" s="139">
        <f t="shared" si="34"/>
        <v>0</v>
      </c>
      <c r="J559" s="139">
        <f t="shared" si="40"/>
        <v>0</v>
      </c>
    </row>
    <row r="560" spans="1:10" s="84" customFormat="1" ht="15" customHeight="1">
      <c r="A560" s="85"/>
      <c r="B560" s="85"/>
      <c r="C560" s="104">
        <v>3113</v>
      </c>
      <c r="D560" s="67" t="s">
        <v>1500</v>
      </c>
      <c r="E560" s="67"/>
      <c r="F560" s="67"/>
      <c r="G560" s="67"/>
      <c r="H560" s="67"/>
      <c r="I560" s="139" t="e">
        <f t="shared" si="34"/>
        <v>#DIV/0!</v>
      </c>
      <c r="J560" s="139" t="e">
        <f t="shared" si="40"/>
        <v>#DIV/0!</v>
      </c>
    </row>
    <row r="561" spans="1:10" s="84" customFormat="1" ht="15" customHeight="1">
      <c r="A561" s="85"/>
      <c r="B561" s="85"/>
      <c r="C561" s="104" t="s">
        <v>1428</v>
      </c>
      <c r="D561" s="67" t="s">
        <v>1354</v>
      </c>
      <c r="E561" s="67">
        <v>507.69</v>
      </c>
      <c r="F561" s="67">
        <v>478</v>
      </c>
      <c r="G561" s="67">
        <v>1980</v>
      </c>
      <c r="H561" s="67">
        <v>1414.27</v>
      </c>
      <c r="I561" s="139">
        <f t="shared" si="34"/>
        <v>278.56959955878591</v>
      </c>
      <c r="J561" s="139">
        <f t="shared" si="40"/>
        <v>71.427777777777777</v>
      </c>
    </row>
    <row r="562" spans="1:10" s="84" customFormat="1" ht="15" customHeight="1">
      <c r="A562" s="85"/>
      <c r="B562" s="85"/>
      <c r="C562" s="104">
        <v>3133</v>
      </c>
      <c r="D562" s="67" t="s">
        <v>1471</v>
      </c>
      <c r="E562" s="67"/>
      <c r="F562" s="67"/>
      <c r="G562" s="67">
        <v>0</v>
      </c>
      <c r="H562" s="67"/>
      <c r="I562" s="139" t="e">
        <f t="shared" si="34"/>
        <v>#DIV/0!</v>
      </c>
      <c r="J562" s="139" t="e">
        <f t="shared" si="40"/>
        <v>#DIV/0!</v>
      </c>
    </row>
    <row r="563" spans="1:10" s="84" customFormat="1" ht="15" customHeight="1">
      <c r="A563" s="85"/>
      <c r="B563" s="101">
        <v>32</v>
      </c>
      <c r="C563" s="104"/>
      <c r="D563" s="101" t="s">
        <v>1321</v>
      </c>
      <c r="E563" s="102">
        <f>SUM(E564:E575)</f>
        <v>329970.06</v>
      </c>
      <c r="F563" s="102">
        <f>SUM(F564:F575)</f>
        <v>289800</v>
      </c>
      <c r="G563" s="102">
        <f>SUM(G564:G575)</f>
        <v>289800</v>
      </c>
      <c r="H563" s="102">
        <f>SUM(H564:H575)</f>
        <v>303949.03999999998</v>
      </c>
      <c r="I563" s="139">
        <f t="shared" si="34"/>
        <v>92.114126960488477</v>
      </c>
      <c r="J563" s="139">
        <f t="shared" si="40"/>
        <v>104.88234644582471</v>
      </c>
    </row>
    <row r="564" spans="1:10" s="84" customFormat="1" ht="15" customHeight="1">
      <c r="A564" s="85"/>
      <c r="B564" s="85"/>
      <c r="C564" s="104" t="s">
        <v>1460</v>
      </c>
      <c r="D564" s="67" t="s">
        <v>1264</v>
      </c>
      <c r="E564" s="67">
        <v>8219.6200000000008</v>
      </c>
      <c r="F564" s="67">
        <v>7600</v>
      </c>
      <c r="G564" s="67">
        <v>7600</v>
      </c>
      <c r="H564" s="67">
        <v>7063.67</v>
      </c>
      <c r="I564" s="139">
        <f t="shared" si="34"/>
        <v>85.936697803548086</v>
      </c>
      <c r="J564" s="139">
        <f t="shared" si="40"/>
        <v>92.943026315789481</v>
      </c>
    </row>
    <row r="565" spans="1:10" s="84" customFormat="1" ht="15" customHeight="1">
      <c r="A565" s="85"/>
      <c r="B565" s="85"/>
      <c r="C565" s="104">
        <v>3213</v>
      </c>
      <c r="D565" s="67" t="s">
        <v>1266</v>
      </c>
      <c r="E565" s="67"/>
      <c r="F565" s="67"/>
      <c r="G565" s="67"/>
      <c r="H565" s="67"/>
      <c r="I565" s="139" t="e">
        <f t="shared" si="34"/>
        <v>#DIV/0!</v>
      </c>
      <c r="J565" s="139" t="e">
        <f t="shared" si="40"/>
        <v>#DIV/0!</v>
      </c>
    </row>
    <row r="566" spans="1:10" s="84" customFormat="1" ht="15" customHeight="1">
      <c r="A566" s="85"/>
      <c r="B566" s="85"/>
      <c r="C566" s="104" t="s">
        <v>1436</v>
      </c>
      <c r="D566" s="67" t="s">
        <v>1267</v>
      </c>
      <c r="E566" s="67"/>
      <c r="F566" s="67"/>
      <c r="G566" s="67"/>
      <c r="H566" s="67"/>
      <c r="I566" s="139" t="e">
        <f t="shared" si="34"/>
        <v>#DIV/0!</v>
      </c>
      <c r="J566" s="139" t="e">
        <f t="shared" si="40"/>
        <v>#DIV/0!</v>
      </c>
    </row>
    <row r="567" spans="1:10" s="84" customFormat="1" ht="15" customHeight="1">
      <c r="A567" s="85"/>
      <c r="B567" s="85"/>
      <c r="C567" s="104">
        <v>3224</v>
      </c>
      <c r="D567" s="67" t="s">
        <v>1270</v>
      </c>
      <c r="E567" s="67"/>
      <c r="F567" s="67"/>
      <c r="G567" s="67"/>
      <c r="H567" s="67"/>
      <c r="I567" s="139" t="e">
        <f t="shared" si="34"/>
        <v>#DIV/0!</v>
      </c>
      <c r="J567" s="139" t="e">
        <f t="shared" si="40"/>
        <v>#DIV/0!</v>
      </c>
    </row>
    <row r="568" spans="1:10" s="84" customFormat="1" ht="15" customHeight="1">
      <c r="A568" s="85"/>
      <c r="B568" s="85"/>
      <c r="C568" s="104">
        <v>3231</v>
      </c>
      <c r="D568" s="67" t="s">
        <v>1272</v>
      </c>
      <c r="E568" s="67"/>
      <c r="F568" s="67">
        <v>200</v>
      </c>
      <c r="G568" s="67">
        <v>200</v>
      </c>
      <c r="H568" s="67"/>
      <c r="I568" s="139" t="e">
        <f t="shared" si="34"/>
        <v>#DIV/0!</v>
      </c>
      <c r="J568" s="139">
        <f t="shared" si="40"/>
        <v>0</v>
      </c>
    </row>
    <row r="569" spans="1:10" s="84" customFormat="1" ht="15" customHeight="1">
      <c r="A569" s="85"/>
      <c r="B569" s="85"/>
      <c r="C569" s="104" t="s">
        <v>1443</v>
      </c>
      <c r="D569" s="67" t="s">
        <v>1276</v>
      </c>
      <c r="E569" s="67"/>
      <c r="F569" s="67">
        <v>100</v>
      </c>
      <c r="G569" s="67">
        <v>100</v>
      </c>
      <c r="H569" s="67"/>
      <c r="I569" s="139" t="e">
        <f t="shared" si="34"/>
        <v>#DIV/0!</v>
      </c>
      <c r="J569" s="139">
        <f t="shared" si="40"/>
        <v>0</v>
      </c>
    </row>
    <row r="570" spans="1:10" s="84" customFormat="1" ht="15" customHeight="1">
      <c r="A570" s="85"/>
      <c r="B570" s="85"/>
      <c r="C570" s="104" t="s">
        <v>1431</v>
      </c>
      <c r="D570" s="67" t="s">
        <v>1278</v>
      </c>
      <c r="E570" s="67">
        <v>320166.34999999998</v>
      </c>
      <c r="F570" s="67">
        <v>280000</v>
      </c>
      <c r="G570" s="67">
        <v>280000</v>
      </c>
      <c r="H570" s="67">
        <v>294679.06</v>
      </c>
      <c r="I570" s="139">
        <f t="shared" si="34"/>
        <v>92.039360163864828</v>
      </c>
      <c r="J570" s="139">
        <f t="shared" si="40"/>
        <v>105.24252142857142</v>
      </c>
    </row>
    <row r="571" spans="1:10" s="84" customFormat="1" ht="15" customHeight="1">
      <c r="A571" s="85"/>
      <c r="B571" s="85"/>
      <c r="C571" s="104">
        <v>3238</v>
      </c>
      <c r="D571" s="67" t="s">
        <v>1279</v>
      </c>
      <c r="E571" s="67"/>
      <c r="F571" s="67"/>
      <c r="G571" s="67"/>
      <c r="H571" s="67"/>
      <c r="I571" s="139" t="e">
        <f t="shared" si="34"/>
        <v>#DIV/0!</v>
      </c>
      <c r="J571" s="139" t="e">
        <f t="shared" si="40"/>
        <v>#DIV/0!</v>
      </c>
    </row>
    <row r="572" spans="1:10" s="84" customFormat="1" ht="15" customHeight="1">
      <c r="A572" s="85"/>
      <c r="B572" s="85"/>
      <c r="C572" s="104">
        <v>3239</v>
      </c>
      <c r="D572" s="67" t="s">
        <v>1280</v>
      </c>
      <c r="E572" s="67"/>
      <c r="F572" s="67">
        <v>100</v>
      </c>
      <c r="G572" s="67">
        <v>100</v>
      </c>
      <c r="H572" s="67"/>
      <c r="I572" s="139" t="e">
        <f t="shared" si="34"/>
        <v>#DIV/0!</v>
      </c>
      <c r="J572" s="139">
        <f t="shared" si="40"/>
        <v>0</v>
      </c>
    </row>
    <row r="573" spans="1:10" s="84" customFormat="1" ht="15" customHeight="1">
      <c r="A573" s="85"/>
      <c r="B573" s="85"/>
      <c r="C573" s="104" t="s">
        <v>1447</v>
      </c>
      <c r="D573" s="67" t="s">
        <v>1297</v>
      </c>
      <c r="E573" s="67">
        <v>1584.09</v>
      </c>
      <c r="F573" s="67">
        <v>1800</v>
      </c>
      <c r="G573" s="67">
        <v>1800</v>
      </c>
      <c r="H573" s="67">
        <v>2206.31</v>
      </c>
      <c r="I573" s="139">
        <f t="shared" si="34"/>
        <v>139.27933387623179</v>
      </c>
      <c r="J573" s="139">
        <f t="shared" si="40"/>
        <v>122.57277777777777</v>
      </c>
    </row>
    <row r="574" spans="1:10" s="84" customFormat="1" ht="15" customHeight="1">
      <c r="A574" s="85"/>
      <c r="B574" s="85"/>
      <c r="C574" s="104">
        <v>3294</v>
      </c>
      <c r="D574" s="67" t="s">
        <v>1283</v>
      </c>
      <c r="E574" s="67"/>
      <c r="F574" s="67"/>
      <c r="G574" s="67"/>
      <c r="H574" s="67"/>
      <c r="I574" s="139" t="e">
        <f t="shared" si="34"/>
        <v>#DIV/0!</v>
      </c>
      <c r="J574" s="139" t="e">
        <f t="shared" si="40"/>
        <v>#DIV/0!</v>
      </c>
    </row>
    <row r="575" spans="1:10" s="84" customFormat="1" ht="15" customHeight="1">
      <c r="A575" s="85"/>
      <c r="B575" s="85"/>
      <c r="C575" s="104" t="s">
        <v>1448</v>
      </c>
      <c r="D575" s="67" t="s">
        <v>1284</v>
      </c>
      <c r="E575" s="67"/>
      <c r="F575" s="67"/>
      <c r="G575" s="67"/>
      <c r="H575" s="67"/>
      <c r="I575" s="139" t="e">
        <f t="shared" si="34"/>
        <v>#DIV/0!</v>
      </c>
      <c r="J575" s="139" t="e">
        <f t="shared" si="40"/>
        <v>#DIV/0!</v>
      </c>
    </row>
    <row r="576" spans="1:10" s="84" customFormat="1" ht="15" customHeight="1">
      <c r="A576" s="85"/>
      <c r="B576" s="85"/>
      <c r="C576" s="104" t="s">
        <v>1449</v>
      </c>
      <c r="D576" s="67" t="s">
        <v>1285</v>
      </c>
      <c r="E576" s="67"/>
      <c r="F576" s="67"/>
      <c r="G576" s="67"/>
      <c r="H576" s="67"/>
      <c r="I576" s="139" t="e">
        <f t="shared" si="34"/>
        <v>#DIV/0!</v>
      </c>
      <c r="J576" s="139" t="e">
        <f t="shared" si="40"/>
        <v>#DIV/0!</v>
      </c>
    </row>
    <row r="577" spans="1:10" s="84" customFormat="1" ht="15" customHeight="1">
      <c r="A577" s="85"/>
      <c r="B577" s="101">
        <v>34</v>
      </c>
      <c r="C577" s="104"/>
      <c r="D577" s="101" t="s">
        <v>1341</v>
      </c>
      <c r="E577" s="102">
        <f>SUM(E578)</f>
        <v>0</v>
      </c>
      <c r="F577" s="102">
        <f>SUM(F578)</f>
        <v>0</v>
      </c>
      <c r="G577" s="102">
        <f>SUM(G578)</f>
        <v>0</v>
      </c>
      <c r="H577" s="102">
        <f>SUM(H578)</f>
        <v>0</v>
      </c>
      <c r="I577" s="139" t="e">
        <f t="shared" si="34"/>
        <v>#DIV/0!</v>
      </c>
      <c r="J577" s="139" t="e">
        <f t="shared" si="40"/>
        <v>#DIV/0!</v>
      </c>
    </row>
    <row r="578" spans="1:10" s="84" customFormat="1" ht="15" customHeight="1">
      <c r="A578" s="85"/>
      <c r="B578" s="85"/>
      <c r="C578" s="104">
        <v>3431</v>
      </c>
      <c r="D578" s="67" t="s">
        <v>1286</v>
      </c>
      <c r="E578" s="67"/>
      <c r="F578" s="67"/>
      <c r="G578" s="67"/>
      <c r="H578" s="67"/>
      <c r="I578" s="139" t="e">
        <f t="shared" si="34"/>
        <v>#DIV/0!</v>
      </c>
      <c r="J578" s="139" t="e">
        <f t="shared" si="40"/>
        <v>#DIV/0!</v>
      </c>
    </row>
    <row r="579" spans="1:10" s="84" customFormat="1" ht="15" customHeight="1">
      <c r="A579" s="85"/>
      <c r="B579" s="101">
        <v>36</v>
      </c>
      <c r="C579" s="85"/>
      <c r="D579" s="101" t="s">
        <v>1389</v>
      </c>
      <c r="E579" s="102">
        <f>E580</f>
        <v>11589</v>
      </c>
      <c r="F579" s="102">
        <f>F580</f>
        <v>0</v>
      </c>
      <c r="G579" s="102">
        <f>G580</f>
        <v>0</v>
      </c>
      <c r="H579" s="102">
        <f>H580</f>
        <v>14461.57</v>
      </c>
      <c r="I579" s="139">
        <f t="shared" si="34"/>
        <v>124.78703943394598</v>
      </c>
      <c r="J579" s="139" t="e">
        <f t="shared" si="40"/>
        <v>#DIV/0!</v>
      </c>
    </row>
    <row r="580" spans="1:10" s="84" customFormat="1" ht="15" customHeight="1">
      <c r="A580" s="85"/>
      <c r="B580" s="85"/>
      <c r="C580" s="85">
        <v>3691</v>
      </c>
      <c r="D580" s="67" t="s">
        <v>1300</v>
      </c>
      <c r="E580" s="67">
        <v>11589</v>
      </c>
      <c r="F580" s="67"/>
      <c r="G580" s="67"/>
      <c r="H580" s="67">
        <v>14461.57</v>
      </c>
      <c r="I580" s="139">
        <f t="shared" si="34"/>
        <v>124.78703943394598</v>
      </c>
      <c r="J580" s="139" t="e">
        <f t="shared" si="40"/>
        <v>#DIV/0!</v>
      </c>
    </row>
    <row r="581" spans="1:10" s="84" customFormat="1" ht="15" customHeight="1">
      <c r="A581" s="101">
        <v>4</v>
      </c>
      <c r="B581" s="85"/>
      <c r="C581" s="104"/>
      <c r="D581" s="101" t="s">
        <v>1343</v>
      </c>
      <c r="E581" s="102">
        <f>E582</f>
        <v>0</v>
      </c>
      <c r="F581" s="102">
        <f>F582</f>
        <v>0</v>
      </c>
      <c r="G581" s="102">
        <f>G582</f>
        <v>0</v>
      </c>
      <c r="H581" s="102">
        <f>H582</f>
        <v>0</v>
      </c>
      <c r="I581" s="139" t="e">
        <f t="shared" si="34"/>
        <v>#DIV/0!</v>
      </c>
      <c r="J581" s="139" t="e">
        <f t="shared" si="40"/>
        <v>#DIV/0!</v>
      </c>
    </row>
    <row r="582" spans="1:10" s="84" customFormat="1" ht="15" customHeight="1">
      <c r="A582" s="85"/>
      <c r="B582" s="101">
        <v>42</v>
      </c>
      <c r="C582" s="104"/>
      <c r="D582" s="101" t="s">
        <v>1344</v>
      </c>
      <c r="E582" s="102">
        <f>SUM(E583:E584)</f>
        <v>0</v>
      </c>
      <c r="F582" s="102">
        <f>SUM(F583:F584)</f>
        <v>0</v>
      </c>
      <c r="G582" s="102">
        <f>SUM(G583:G584)</f>
        <v>0</v>
      </c>
      <c r="H582" s="102">
        <f>SUM(H583:H584)</f>
        <v>0</v>
      </c>
      <c r="I582" s="139" t="e">
        <f t="shared" si="34"/>
        <v>#DIV/0!</v>
      </c>
      <c r="J582" s="139" t="e">
        <f t="shared" si="40"/>
        <v>#DIV/0!</v>
      </c>
    </row>
    <row r="583" spans="1:10" s="84" customFormat="1" ht="15" customHeight="1">
      <c r="A583" s="85"/>
      <c r="B583" s="85"/>
      <c r="C583" s="104">
        <v>4221</v>
      </c>
      <c r="D583" s="67" t="s">
        <v>1287</v>
      </c>
      <c r="E583" s="67"/>
      <c r="F583" s="67"/>
      <c r="G583" s="67"/>
      <c r="H583" s="67"/>
      <c r="I583" s="139" t="e">
        <f t="shared" si="34"/>
        <v>#DIV/0!</v>
      </c>
      <c r="J583" s="139" t="e">
        <f t="shared" si="40"/>
        <v>#DIV/0!</v>
      </c>
    </row>
    <row r="584" spans="1:10" s="84" customFormat="1" ht="15" customHeight="1">
      <c r="A584" s="85"/>
      <c r="B584" s="85"/>
      <c r="C584" s="104">
        <v>4262</v>
      </c>
      <c r="D584" s="67" t="s">
        <v>1409</v>
      </c>
      <c r="E584" s="67"/>
      <c r="F584" s="67"/>
      <c r="G584" s="67"/>
      <c r="H584" s="67"/>
      <c r="I584" s="139" t="e">
        <f t="shared" ref="I584:I648" si="42">H584/E584*100</f>
        <v>#DIV/0!</v>
      </c>
      <c r="J584" s="139" t="e">
        <f t="shared" si="40"/>
        <v>#DIV/0!</v>
      </c>
    </row>
    <row r="585" spans="1:10" s="84" customFormat="1" ht="15" customHeight="1">
      <c r="A585" s="258" t="s">
        <v>1508</v>
      </c>
      <c r="B585" s="270"/>
      <c r="C585" s="270"/>
      <c r="D585" s="271"/>
      <c r="E585" s="135">
        <f>E586+E610+E628</f>
        <v>17081.02</v>
      </c>
      <c r="F585" s="135">
        <f>F586+F610+F628</f>
        <v>5384</v>
      </c>
      <c r="G585" s="135">
        <f>G586+G610+G628</f>
        <v>1700</v>
      </c>
      <c r="H585" s="135">
        <f>H586+H610+H628</f>
        <v>427.66999999999996</v>
      </c>
      <c r="I585" s="136">
        <f t="shared" si="42"/>
        <v>2.5037731938724965</v>
      </c>
      <c r="J585" s="136">
        <f t="shared" si="40"/>
        <v>25.157058823529411</v>
      </c>
    </row>
    <row r="586" spans="1:10" s="84" customFormat="1" ht="15" customHeight="1">
      <c r="A586" s="258" t="s">
        <v>1519</v>
      </c>
      <c r="B586" s="270"/>
      <c r="C586" s="270"/>
      <c r="D586" s="271"/>
      <c r="E586" s="71">
        <f>E587</f>
        <v>7530.4400000000005</v>
      </c>
      <c r="F586" s="71">
        <f>F587</f>
        <v>1720</v>
      </c>
      <c r="G586" s="71">
        <f>G587</f>
        <v>0</v>
      </c>
      <c r="H586" s="71">
        <f>H587</f>
        <v>227.67</v>
      </c>
      <c r="I586" s="137">
        <f t="shared" si="42"/>
        <v>3.0233293140905442</v>
      </c>
      <c r="J586" s="137" t="e">
        <f t="shared" si="40"/>
        <v>#DIV/0!</v>
      </c>
    </row>
    <row r="587" spans="1:10" s="84" customFormat="1" ht="15" customHeight="1">
      <c r="A587" s="101">
        <v>3</v>
      </c>
      <c r="B587" s="85"/>
      <c r="C587" s="41"/>
      <c r="D587" s="41" t="s">
        <v>1356</v>
      </c>
      <c r="E587" s="64">
        <f>E588+E606+E608</f>
        <v>7530.4400000000005</v>
      </c>
      <c r="F587" s="64">
        <f>F588+F606+F608</f>
        <v>1720</v>
      </c>
      <c r="G587" s="64">
        <f>G588+G606+G608</f>
        <v>0</v>
      </c>
      <c r="H587" s="64">
        <f>H588+H606+H608</f>
        <v>227.67</v>
      </c>
      <c r="I587" s="138">
        <f t="shared" si="42"/>
        <v>3.0233293140905442</v>
      </c>
      <c r="J587" s="138" t="e">
        <f t="shared" ref="J587:J650" si="43">H587/G587*100</f>
        <v>#DIV/0!</v>
      </c>
    </row>
    <row r="588" spans="1:10" s="84" customFormat="1" ht="15" customHeight="1">
      <c r="A588" s="85"/>
      <c r="B588" s="101">
        <v>32</v>
      </c>
      <c r="C588" s="41"/>
      <c r="D588" s="41" t="s">
        <v>1321</v>
      </c>
      <c r="E588" s="64">
        <f>SUM(E589:E605)</f>
        <v>7408.0300000000007</v>
      </c>
      <c r="F588" s="64">
        <f>SUM(F589:F605)</f>
        <v>1620</v>
      </c>
      <c r="G588" s="64">
        <f>SUM(G589:G605)</f>
        <v>0</v>
      </c>
      <c r="H588" s="64">
        <f>SUM(H589:H605)</f>
        <v>214.01</v>
      </c>
      <c r="I588" s="138">
        <f t="shared" si="42"/>
        <v>2.8888921886115466</v>
      </c>
      <c r="J588" s="138" t="e">
        <f t="shared" si="43"/>
        <v>#DIV/0!</v>
      </c>
    </row>
    <row r="589" spans="1:10" s="84" customFormat="1" ht="15" customHeight="1">
      <c r="A589" s="85"/>
      <c r="B589" s="85"/>
      <c r="C589" s="85">
        <v>3211</v>
      </c>
      <c r="D589" s="67" t="s">
        <v>1264</v>
      </c>
      <c r="E589" s="67"/>
      <c r="F589" s="67"/>
      <c r="G589" s="67"/>
      <c r="H589" s="67"/>
      <c r="I589" s="139" t="e">
        <f t="shared" si="42"/>
        <v>#DIV/0!</v>
      </c>
      <c r="J589" s="139" t="e">
        <f t="shared" si="43"/>
        <v>#DIV/0!</v>
      </c>
    </row>
    <row r="590" spans="1:10" s="84" customFormat="1" ht="15" customHeight="1">
      <c r="A590" s="85"/>
      <c r="B590" s="85"/>
      <c r="C590" s="85">
        <v>3213</v>
      </c>
      <c r="D590" s="67" t="s">
        <v>1266</v>
      </c>
      <c r="E590" s="67"/>
      <c r="F590" s="67"/>
      <c r="G590" s="67"/>
      <c r="H590" s="67"/>
      <c r="I590" s="139" t="e">
        <f t="shared" si="42"/>
        <v>#DIV/0!</v>
      </c>
      <c r="J590" s="139" t="e">
        <f t="shared" si="43"/>
        <v>#DIV/0!</v>
      </c>
    </row>
    <row r="591" spans="1:10" s="84" customFormat="1" ht="15" customHeight="1">
      <c r="A591" s="85"/>
      <c r="B591" s="85"/>
      <c r="C591" s="85">
        <v>3221</v>
      </c>
      <c r="D591" s="67" t="s">
        <v>1267</v>
      </c>
      <c r="E591" s="67"/>
      <c r="F591" s="67">
        <v>20</v>
      </c>
      <c r="G591" s="67"/>
      <c r="H591" s="67"/>
      <c r="I591" s="139" t="e">
        <f t="shared" si="42"/>
        <v>#DIV/0!</v>
      </c>
      <c r="J591" s="139" t="e">
        <f t="shared" si="43"/>
        <v>#DIV/0!</v>
      </c>
    </row>
    <row r="592" spans="1:10" s="84" customFormat="1" ht="15" customHeight="1">
      <c r="A592" s="85"/>
      <c r="B592" s="85"/>
      <c r="C592" s="85">
        <v>3222</v>
      </c>
      <c r="D592" s="67" t="s">
        <v>1268</v>
      </c>
      <c r="E592" s="67"/>
      <c r="F592" s="67"/>
      <c r="G592" s="67"/>
      <c r="H592" s="67"/>
      <c r="I592" s="139" t="e">
        <f t="shared" si="42"/>
        <v>#DIV/0!</v>
      </c>
      <c r="J592" s="139" t="e">
        <f t="shared" si="43"/>
        <v>#DIV/0!</v>
      </c>
    </row>
    <row r="593" spans="1:10" s="84" customFormat="1" ht="15" customHeight="1">
      <c r="A593" s="85"/>
      <c r="B593" s="85"/>
      <c r="C593" s="85">
        <v>3223</v>
      </c>
      <c r="D593" s="67" t="s">
        <v>1269</v>
      </c>
      <c r="E593" s="67"/>
      <c r="F593" s="67"/>
      <c r="G593" s="67"/>
      <c r="H593" s="67"/>
      <c r="I593" s="139" t="e">
        <f t="shared" si="42"/>
        <v>#DIV/0!</v>
      </c>
      <c r="J593" s="139" t="e">
        <f t="shared" si="43"/>
        <v>#DIV/0!</v>
      </c>
    </row>
    <row r="594" spans="1:10" s="84" customFormat="1" ht="15" customHeight="1">
      <c r="A594" s="85"/>
      <c r="B594" s="85"/>
      <c r="C594" s="85">
        <v>3224</v>
      </c>
      <c r="D594" s="67" t="s">
        <v>1270</v>
      </c>
      <c r="E594" s="67"/>
      <c r="F594" s="67"/>
      <c r="G594" s="67"/>
      <c r="H594" s="67"/>
      <c r="I594" s="139" t="e">
        <f t="shared" si="42"/>
        <v>#DIV/0!</v>
      </c>
      <c r="J594" s="139" t="e">
        <f t="shared" si="43"/>
        <v>#DIV/0!</v>
      </c>
    </row>
    <row r="595" spans="1:10" s="84" customFormat="1" ht="15" customHeight="1">
      <c r="A595" s="85"/>
      <c r="B595" s="85"/>
      <c r="C595" s="85">
        <v>3231</v>
      </c>
      <c r="D595" s="67" t="s">
        <v>1272</v>
      </c>
      <c r="E595" s="67"/>
      <c r="F595" s="67"/>
      <c r="G595" s="67"/>
      <c r="H595" s="67"/>
      <c r="I595" s="139" t="e">
        <f t="shared" si="42"/>
        <v>#DIV/0!</v>
      </c>
      <c r="J595" s="139" t="e">
        <f t="shared" si="43"/>
        <v>#DIV/0!</v>
      </c>
    </row>
    <row r="596" spans="1:10" s="84" customFormat="1" ht="15" customHeight="1">
      <c r="A596" s="85"/>
      <c r="B596" s="85"/>
      <c r="C596" s="85">
        <v>3232</v>
      </c>
      <c r="D596" s="67" t="s">
        <v>1273</v>
      </c>
      <c r="E596" s="67"/>
      <c r="F596" s="67"/>
      <c r="G596" s="67"/>
      <c r="H596" s="67"/>
      <c r="I596" s="139" t="e">
        <f t="shared" si="42"/>
        <v>#DIV/0!</v>
      </c>
      <c r="J596" s="139" t="e">
        <f t="shared" si="43"/>
        <v>#DIV/0!</v>
      </c>
    </row>
    <row r="597" spans="1:10" s="84" customFormat="1" ht="15" customHeight="1">
      <c r="A597" s="85"/>
      <c r="B597" s="85"/>
      <c r="C597" s="85">
        <v>3233</v>
      </c>
      <c r="D597" s="67" t="s">
        <v>1274</v>
      </c>
      <c r="E597" s="67"/>
      <c r="F597" s="67"/>
      <c r="G597" s="67"/>
      <c r="H597" s="67"/>
      <c r="I597" s="139" t="e">
        <f t="shared" si="42"/>
        <v>#DIV/0!</v>
      </c>
      <c r="J597" s="139" t="e">
        <f t="shared" si="43"/>
        <v>#DIV/0!</v>
      </c>
    </row>
    <row r="598" spans="1:10" s="84" customFormat="1" ht="15" customHeight="1">
      <c r="A598" s="85"/>
      <c r="B598" s="85"/>
      <c r="C598" s="85">
        <v>3234</v>
      </c>
      <c r="D598" s="67" t="s">
        <v>1275</v>
      </c>
      <c r="E598" s="67"/>
      <c r="F598" s="67"/>
      <c r="G598" s="67"/>
      <c r="H598" s="67"/>
      <c r="I598" s="139" t="e">
        <f t="shared" si="42"/>
        <v>#DIV/0!</v>
      </c>
      <c r="J598" s="139" t="e">
        <f t="shared" si="43"/>
        <v>#DIV/0!</v>
      </c>
    </row>
    <row r="599" spans="1:10" s="84" customFormat="1" ht="15" customHeight="1">
      <c r="A599" s="85"/>
      <c r="B599" s="85"/>
      <c r="C599" s="85">
        <v>3235</v>
      </c>
      <c r="D599" s="67" t="s">
        <v>1276</v>
      </c>
      <c r="E599" s="67">
        <v>1221.8800000000001</v>
      </c>
      <c r="F599" s="67">
        <v>1250</v>
      </c>
      <c r="G599" s="67"/>
      <c r="H599" s="67"/>
      <c r="I599" s="139">
        <f t="shared" si="42"/>
        <v>0</v>
      </c>
      <c r="J599" s="139" t="e">
        <f t="shared" si="43"/>
        <v>#DIV/0!</v>
      </c>
    </row>
    <row r="600" spans="1:10" s="84" customFormat="1" ht="15" customHeight="1">
      <c r="A600" s="85"/>
      <c r="B600" s="85"/>
      <c r="C600" s="85">
        <v>3237</v>
      </c>
      <c r="D600" s="67" t="s">
        <v>1278</v>
      </c>
      <c r="E600" s="67">
        <v>1782.43</v>
      </c>
      <c r="F600" s="67"/>
      <c r="G600" s="67"/>
      <c r="H600" s="67"/>
      <c r="I600" s="139">
        <f t="shared" si="42"/>
        <v>0</v>
      </c>
      <c r="J600" s="139" t="e">
        <f t="shared" si="43"/>
        <v>#DIV/0!</v>
      </c>
    </row>
    <row r="601" spans="1:10" s="84" customFormat="1" ht="15" customHeight="1">
      <c r="A601" s="85"/>
      <c r="B601" s="85"/>
      <c r="C601" s="85">
        <v>3239</v>
      </c>
      <c r="D601" s="67" t="s">
        <v>1280</v>
      </c>
      <c r="E601" s="67">
        <v>2825.54</v>
      </c>
      <c r="F601" s="67"/>
      <c r="G601" s="67"/>
      <c r="H601" s="67"/>
      <c r="I601" s="139">
        <f t="shared" si="42"/>
        <v>0</v>
      </c>
      <c r="J601" s="139" t="e">
        <f t="shared" si="43"/>
        <v>#DIV/0!</v>
      </c>
    </row>
    <row r="602" spans="1:10" s="84" customFormat="1" ht="15" customHeight="1">
      <c r="A602" s="85"/>
      <c r="B602" s="85"/>
      <c r="C602" s="85">
        <v>3241</v>
      </c>
      <c r="D602" s="67" t="s">
        <v>1413</v>
      </c>
      <c r="E602" s="67">
        <v>1152</v>
      </c>
      <c r="F602" s="67"/>
      <c r="G602" s="67"/>
      <c r="H602" s="67"/>
      <c r="I602" s="139">
        <f t="shared" si="42"/>
        <v>0</v>
      </c>
      <c r="J602" s="139" t="e">
        <f t="shared" si="43"/>
        <v>#DIV/0!</v>
      </c>
    </row>
    <row r="603" spans="1:10" s="84" customFormat="1" ht="15" customHeight="1">
      <c r="A603" s="85"/>
      <c r="B603" s="85"/>
      <c r="C603" s="85">
        <v>3293</v>
      </c>
      <c r="D603" s="67" t="s">
        <v>1297</v>
      </c>
      <c r="E603" s="67"/>
      <c r="F603" s="67"/>
      <c r="G603" s="67"/>
      <c r="H603" s="67"/>
      <c r="I603" s="139" t="e">
        <f t="shared" si="42"/>
        <v>#DIV/0!</v>
      </c>
      <c r="J603" s="139" t="e">
        <f t="shared" si="43"/>
        <v>#DIV/0!</v>
      </c>
    </row>
    <row r="604" spans="1:10" s="84" customFormat="1" ht="15" customHeight="1">
      <c r="A604" s="85"/>
      <c r="B604" s="85"/>
      <c r="C604" s="85">
        <v>3295</v>
      </c>
      <c r="D604" s="67" t="s">
        <v>1284</v>
      </c>
      <c r="E604" s="67">
        <v>426.18</v>
      </c>
      <c r="F604" s="67">
        <v>350</v>
      </c>
      <c r="G604" s="67"/>
      <c r="H604" s="67"/>
      <c r="I604" s="139">
        <f t="shared" si="42"/>
        <v>0</v>
      </c>
      <c r="J604" s="139" t="e">
        <f t="shared" si="43"/>
        <v>#DIV/0!</v>
      </c>
    </row>
    <row r="605" spans="1:10" s="84" customFormat="1" ht="15" customHeight="1">
      <c r="A605" s="85"/>
      <c r="B605" s="85"/>
      <c r="C605" s="85">
        <v>3299</v>
      </c>
      <c r="D605" s="67" t="s">
        <v>1285</v>
      </c>
      <c r="E605" s="67"/>
      <c r="F605" s="67"/>
      <c r="G605" s="67"/>
      <c r="H605" s="67">
        <v>214.01</v>
      </c>
      <c r="I605" s="139" t="e">
        <f t="shared" si="42"/>
        <v>#DIV/0!</v>
      </c>
      <c r="J605" s="139" t="e">
        <f t="shared" si="43"/>
        <v>#DIV/0!</v>
      </c>
    </row>
    <row r="606" spans="1:10" s="84" customFormat="1" ht="15" customHeight="1">
      <c r="A606" s="85"/>
      <c r="B606" s="101">
        <v>34</v>
      </c>
      <c r="C606" s="85"/>
      <c r="D606" s="101" t="s">
        <v>1341</v>
      </c>
      <c r="E606" s="102">
        <f>E607</f>
        <v>122.41</v>
      </c>
      <c r="F606" s="102">
        <f>F607</f>
        <v>100</v>
      </c>
      <c r="G606" s="102">
        <f>G607</f>
        <v>0</v>
      </c>
      <c r="H606" s="102">
        <f>H607</f>
        <v>13.66</v>
      </c>
      <c r="I606" s="139">
        <f t="shared" si="42"/>
        <v>11.159219018054081</v>
      </c>
      <c r="J606" s="139" t="e">
        <f t="shared" si="43"/>
        <v>#DIV/0!</v>
      </c>
    </row>
    <row r="607" spans="1:10" s="84" customFormat="1" ht="15" customHeight="1">
      <c r="A607" s="85"/>
      <c r="B607" s="85"/>
      <c r="C607" s="85">
        <v>3431</v>
      </c>
      <c r="D607" s="67" t="s">
        <v>1286</v>
      </c>
      <c r="E607" s="67">
        <v>122.41</v>
      </c>
      <c r="F607" s="67">
        <v>100</v>
      </c>
      <c r="G607" s="67"/>
      <c r="H607" s="67">
        <v>13.66</v>
      </c>
      <c r="I607" s="139">
        <f t="shared" si="42"/>
        <v>11.159219018054081</v>
      </c>
      <c r="J607" s="139" t="e">
        <f t="shared" si="43"/>
        <v>#DIV/0!</v>
      </c>
    </row>
    <row r="608" spans="1:10" s="84" customFormat="1" ht="15" customHeight="1">
      <c r="A608" s="85"/>
      <c r="B608" s="101">
        <v>38</v>
      </c>
      <c r="C608" s="85"/>
      <c r="D608" s="101" t="s">
        <v>1350</v>
      </c>
      <c r="E608" s="102">
        <f>E609</f>
        <v>0</v>
      </c>
      <c r="F608" s="102">
        <f>F609</f>
        <v>0</v>
      </c>
      <c r="G608" s="102">
        <f>G609</f>
        <v>0</v>
      </c>
      <c r="H608" s="102">
        <f>H609</f>
        <v>0</v>
      </c>
      <c r="I608" s="139" t="e">
        <f t="shared" si="42"/>
        <v>#DIV/0!</v>
      </c>
      <c r="J608" s="139" t="e">
        <f t="shared" si="43"/>
        <v>#DIV/0!</v>
      </c>
    </row>
    <row r="609" spans="1:10" s="84" customFormat="1" ht="15" customHeight="1">
      <c r="A609" s="85"/>
      <c r="B609" s="85"/>
      <c r="C609" s="85">
        <v>3811</v>
      </c>
      <c r="D609" s="67" t="s">
        <v>1307</v>
      </c>
      <c r="E609" s="67"/>
      <c r="F609" s="67"/>
      <c r="G609" s="67"/>
      <c r="H609" s="67"/>
      <c r="I609" s="139" t="e">
        <f t="shared" si="42"/>
        <v>#DIV/0!</v>
      </c>
      <c r="J609" s="139" t="e">
        <f t="shared" si="43"/>
        <v>#DIV/0!</v>
      </c>
    </row>
    <row r="610" spans="1:10" s="84" customFormat="1" ht="15" customHeight="1">
      <c r="A610" s="258" t="s">
        <v>1518</v>
      </c>
      <c r="B610" s="270"/>
      <c r="C610" s="270"/>
      <c r="D610" s="271"/>
      <c r="E610" s="135">
        <f>E611</f>
        <v>4194.6399999999994</v>
      </c>
      <c r="F610" s="135">
        <f>F611</f>
        <v>164</v>
      </c>
      <c r="G610" s="135">
        <f>G611</f>
        <v>1700</v>
      </c>
      <c r="H610" s="135">
        <f>H611</f>
        <v>200</v>
      </c>
      <c r="I610" s="136">
        <f t="shared" si="42"/>
        <v>4.767989624854577</v>
      </c>
      <c r="J610" s="136">
        <f t="shared" si="43"/>
        <v>11.76470588235294</v>
      </c>
    </row>
    <row r="611" spans="1:10" s="84" customFormat="1" ht="15" customHeight="1">
      <c r="A611" s="101">
        <v>3</v>
      </c>
      <c r="B611" s="85"/>
      <c r="C611" s="41"/>
      <c r="D611" s="41" t="s">
        <v>1356</v>
      </c>
      <c r="E611" s="64">
        <f>E612+E626</f>
        <v>4194.6399999999994</v>
      </c>
      <c r="F611" s="64">
        <f>F612+F626</f>
        <v>164</v>
      </c>
      <c r="G611" s="64">
        <f>G612+G626</f>
        <v>1700</v>
      </c>
      <c r="H611" s="64">
        <f>H612+H626</f>
        <v>200</v>
      </c>
      <c r="I611" s="138">
        <f t="shared" si="42"/>
        <v>4.767989624854577</v>
      </c>
      <c r="J611" s="138">
        <f t="shared" si="43"/>
        <v>11.76470588235294</v>
      </c>
    </row>
    <row r="612" spans="1:10" s="84" customFormat="1" ht="15" customHeight="1">
      <c r="A612" s="85"/>
      <c r="B612" s="101">
        <v>32</v>
      </c>
      <c r="C612" s="41"/>
      <c r="D612" s="41" t="s">
        <v>1321</v>
      </c>
      <c r="E612" s="64">
        <f>SUM(E613:E625)</f>
        <v>4194.6399999999994</v>
      </c>
      <c r="F612" s="64">
        <f>SUM(F613:F625)</f>
        <v>164</v>
      </c>
      <c r="G612" s="64">
        <f>SUM(G613:G625)</f>
        <v>1700</v>
      </c>
      <c r="H612" s="64">
        <f>SUM(H613:H625)</f>
        <v>200</v>
      </c>
      <c r="I612" s="138">
        <f t="shared" si="42"/>
        <v>4.767989624854577</v>
      </c>
      <c r="J612" s="138">
        <f t="shared" si="43"/>
        <v>11.76470588235294</v>
      </c>
    </row>
    <row r="613" spans="1:10" s="84" customFormat="1" ht="15" customHeight="1">
      <c r="A613" s="85"/>
      <c r="B613" s="85"/>
      <c r="C613" s="85">
        <v>3211</v>
      </c>
      <c r="D613" s="67" t="s">
        <v>1264</v>
      </c>
      <c r="E613" s="67"/>
      <c r="F613" s="67"/>
      <c r="G613" s="67"/>
      <c r="H613" s="67"/>
      <c r="I613" s="139" t="e">
        <f t="shared" si="42"/>
        <v>#DIV/0!</v>
      </c>
      <c r="J613" s="139" t="e">
        <f t="shared" si="43"/>
        <v>#DIV/0!</v>
      </c>
    </row>
    <row r="614" spans="1:10" s="84" customFormat="1" ht="15" customHeight="1">
      <c r="A614" s="85"/>
      <c r="B614" s="85"/>
      <c r="C614" s="85">
        <v>3213</v>
      </c>
      <c r="D614" s="67" t="s">
        <v>1266</v>
      </c>
      <c r="E614" s="67"/>
      <c r="F614" s="67"/>
      <c r="G614" s="67"/>
      <c r="H614" s="67"/>
      <c r="I614" s="139" t="e">
        <f t="shared" si="42"/>
        <v>#DIV/0!</v>
      </c>
      <c r="J614" s="139" t="e">
        <f t="shared" si="43"/>
        <v>#DIV/0!</v>
      </c>
    </row>
    <row r="615" spans="1:10" s="84" customFormat="1" ht="15" customHeight="1">
      <c r="A615" s="85"/>
      <c r="B615" s="85"/>
      <c r="C615" s="85">
        <v>3221</v>
      </c>
      <c r="D615" s="67" t="s">
        <v>1267</v>
      </c>
      <c r="E615" s="67"/>
      <c r="F615" s="67"/>
      <c r="G615" s="67"/>
      <c r="H615" s="67"/>
      <c r="I615" s="139" t="e">
        <f t="shared" si="42"/>
        <v>#DIV/0!</v>
      </c>
      <c r="J615" s="139" t="e">
        <f t="shared" si="43"/>
        <v>#DIV/0!</v>
      </c>
    </row>
    <row r="616" spans="1:10" s="84" customFormat="1" ht="15" customHeight="1">
      <c r="A616" s="85"/>
      <c r="B616" s="85"/>
      <c r="C616" s="85">
        <v>3222</v>
      </c>
      <c r="D616" s="67" t="s">
        <v>1268</v>
      </c>
      <c r="E616" s="67"/>
      <c r="F616" s="67"/>
      <c r="G616" s="67"/>
      <c r="H616" s="67"/>
      <c r="I616" s="139" t="e">
        <f t="shared" si="42"/>
        <v>#DIV/0!</v>
      </c>
      <c r="J616" s="139" t="e">
        <f t="shared" si="43"/>
        <v>#DIV/0!</v>
      </c>
    </row>
    <row r="617" spans="1:10" s="84" customFormat="1" ht="15" customHeight="1">
      <c r="A617" s="85"/>
      <c r="B617" s="85"/>
      <c r="C617" s="85">
        <v>3223</v>
      </c>
      <c r="D617" s="67" t="s">
        <v>1269</v>
      </c>
      <c r="E617" s="67"/>
      <c r="F617" s="67"/>
      <c r="G617" s="67"/>
      <c r="H617" s="67"/>
      <c r="I617" s="139" t="e">
        <f t="shared" si="42"/>
        <v>#DIV/0!</v>
      </c>
      <c r="J617" s="139" t="e">
        <f t="shared" si="43"/>
        <v>#DIV/0!</v>
      </c>
    </row>
    <row r="618" spans="1:10" s="84" customFormat="1" ht="15" customHeight="1">
      <c r="A618" s="85"/>
      <c r="B618" s="85"/>
      <c r="C618" s="85">
        <v>3224</v>
      </c>
      <c r="D618" s="67" t="s">
        <v>1270</v>
      </c>
      <c r="E618" s="67"/>
      <c r="F618" s="67"/>
      <c r="G618" s="67"/>
      <c r="H618" s="67"/>
      <c r="I618" s="139" t="e">
        <f t="shared" si="42"/>
        <v>#DIV/0!</v>
      </c>
      <c r="J618" s="139" t="e">
        <f t="shared" si="43"/>
        <v>#DIV/0!</v>
      </c>
    </row>
    <row r="619" spans="1:10" s="84" customFormat="1" ht="15" customHeight="1">
      <c r="A619" s="85"/>
      <c r="B619" s="85"/>
      <c r="C619" s="85">
        <v>3231</v>
      </c>
      <c r="D619" s="67" t="s">
        <v>1272</v>
      </c>
      <c r="E619" s="67"/>
      <c r="F619" s="67"/>
      <c r="G619" s="67"/>
      <c r="H619" s="67"/>
      <c r="I619" s="139" t="e">
        <f t="shared" si="42"/>
        <v>#DIV/0!</v>
      </c>
      <c r="J619" s="139" t="e">
        <f t="shared" si="43"/>
        <v>#DIV/0!</v>
      </c>
    </row>
    <row r="620" spans="1:10" s="84" customFormat="1" ht="15" customHeight="1">
      <c r="A620" s="85"/>
      <c r="B620" s="85"/>
      <c r="C620" s="85">
        <v>3233</v>
      </c>
      <c r="D620" s="67" t="s">
        <v>1274</v>
      </c>
      <c r="E620" s="67"/>
      <c r="F620" s="67"/>
      <c r="G620" s="67">
        <v>200</v>
      </c>
      <c r="H620" s="67">
        <v>200</v>
      </c>
      <c r="I620" s="139" t="e">
        <f t="shared" si="42"/>
        <v>#DIV/0!</v>
      </c>
      <c r="J620" s="139">
        <f t="shared" si="43"/>
        <v>100</v>
      </c>
    </row>
    <row r="621" spans="1:10" s="84" customFormat="1" ht="15" customHeight="1">
      <c r="A621" s="85"/>
      <c r="B621" s="85"/>
      <c r="C621" s="85">
        <v>3235</v>
      </c>
      <c r="D621" s="67" t="s">
        <v>1276</v>
      </c>
      <c r="E621" s="67"/>
      <c r="F621" s="67"/>
      <c r="G621" s="67"/>
      <c r="H621" s="67"/>
      <c r="I621" s="139" t="e">
        <f t="shared" si="42"/>
        <v>#DIV/0!</v>
      </c>
      <c r="J621" s="139" t="e">
        <f t="shared" si="43"/>
        <v>#DIV/0!</v>
      </c>
    </row>
    <row r="622" spans="1:10" s="84" customFormat="1" ht="15" customHeight="1">
      <c r="A622" s="85"/>
      <c r="B622" s="85"/>
      <c r="C622" s="85">
        <v>3237</v>
      </c>
      <c r="D622" s="67" t="s">
        <v>1278</v>
      </c>
      <c r="E622" s="67">
        <v>4030.18</v>
      </c>
      <c r="F622" s="67"/>
      <c r="G622" s="67">
        <v>1000</v>
      </c>
      <c r="H622" s="67"/>
      <c r="I622" s="139">
        <f t="shared" si="42"/>
        <v>0</v>
      </c>
      <c r="J622" s="139">
        <f t="shared" si="43"/>
        <v>0</v>
      </c>
    </row>
    <row r="623" spans="1:10" s="84" customFormat="1" ht="15" customHeight="1">
      <c r="A623" s="85"/>
      <c r="B623" s="85"/>
      <c r="C623" s="85">
        <v>3239</v>
      </c>
      <c r="D623" s="67" t="s">
        <v>1280</v>
      </c>
      <c r="E623" s="67">
        <v>164.46</v>
      </c>
      <c r="F623" s="67">
        <v>164</v>
      </c>
      <c r="G623" s="67">
        <v>500</v>
      </c>
      <c r="H623" s="67"/>
      <c r="I623" s="139">
        <f t="shared" si="42"/>
        <v>0</v>
      </c>
      <c r="J623" s="139">
        <f t="shared" si="43"/>
        <v>0</v>
      </c>
    </row>
    <row r="624" spans="1:10" s="84" customFormat="1" ht="15" customHeight="1">
      <c r="A624" s="85"/>
      <c r="B624" s="85"/>
      <c r="C624" s="85">
        <v>3299</v>
      </c>
      <c r="D624" s="67" t="s">
        <v>1285</v>
      </c>
      <c r="E624" s="67"/>
      <c r="F624" s="67"/>
      <c r="G624" s="67"/>
      <c r="H624" s="67"/>
      <c r="I624" s="139" t="e">
        <f t="shared" si="42"/>
        <v>#DIV/0!</v>
      </c>
      <c r="J624" s="139" t="e">
        <f t="shared" si="43"/>
        <v>#DIV/0!</v>
      </c>
    </row>
    <row r="625" spans="1:10" s="84" customFormat="1" ht="15" customHeight="1">
      <c r="A625" s="85"/>
      <c r="B625" s="85"/>
      <c r="C625" s="85">
        <v>3241</v>
      </c>
      <c r="D625" s="67" t="s">
        <v>1413</v>
      </c>
      <c r="E625" s="67"/>
      <c r="F625" s="67"/>
      <c r="G625" s="67"/>
      <c r="H625" s="67"/>
      <c r="I625" s="139" t="e">
        <f t="shared" si="42"/>
        <v>#DIV/0!</v>
      </c>
      <c r="J625" s="139" t="e">
        <f t="shared" si="43"/>
        <v>#DIV/0!</v>
      </c>
    </row>
    <row r="626" spans="1:10" s="84" customFormat="1" ht="15" customHeight="1">
      <c r="A626" s="85"/>
      <c r="B626" s="101">
        <v>34</v>
      </c>
      <c r="C626" s="85"/>
      <c r="D626" s="101" t="s">
        <v>1341</v>
      </c>
      <c r="E626" s="102">
        <f>E627</f>
        <v>0</v>
      </c>
      <c r="F626" s="102">
        <f>F627</f>
        <v>0</v>
      </c>
      <c r="G626" s="102">
        <f>G627</f>
        <v>0</v>
      </c>
      <c r="H626" s="102">
        <f>H627</f>
        <v>0</v>
      </c>
      <c r="I626" s="139" t="e">
        <f t="shared" si="42"/>
        <v>#DIV/0!</v>
      </c>
      <c r="J626" s="139" t="e">
        <f t="shared" si="43"/>
        <v>#DIV/0!</v>
      </c>
    </row>
    <row r="627" spans="1:10" s="84" customFormat="1" ht="15" customHeight="1">
      <c r="A627" s="85"/>
      <c r="B627" s="85"/>
      <c r="C627" s="85">
        <v>3431</v>
      </c>
      <c r="D627" s="67" t="s">
        <v>1286</v>
      </c>
      <c r="E627" s="67"/>
      <c r="F627" s="67"/>
      <c r="G627" s="67"/>
      <c r="H627" s="67"/>
      <c r="I627" s="139" t="e">
        <f t="shared" si="42"/>
        <v>#DIV/0!</v>
      </c>
      <c r="J627" s="139" t="e">
        <f t="shared" si="43"/>
        <v>#DIV/0!</v>
      </c>
    </row>
    <row r="628" spans="1:10" s="84" customFormat="1" ht="15" customHeight="1">
      <c r="A628" s="258" t="s">
        <v>522</v>
      </c>
      <c r="B628" s="270"/>
      <c r="C628" s="270"/>
      <c r="D628" s="271"/>
      <c r="E628" s="135">
        <f>E629</f>
        <v>5355.9400000000005</v>
      </c>
      <c r="F628" s="135">
        <f t="shared" ref="F628:H629" si="44">F629</f>
        <v>3500</v>
      </c>
      <c r="G628" s="135">
        <f t="shared" si="44"/>
        <v>0</v>
      </c>
      <c r="H628" s="135">
        <f t="shared" si="44"/>
        <v>0</v>
      </c>
      <c r="I628" s="136">
        <f t="shared" si="42"/>
        <v>0</v>
      </c>
      <c r="J628" s="136" t="e">
        <f t="shared" si="43"/>
        <v>#DIV/0!</v>
      </c>
    </row>
    <row r="629" spans="1:10" s="84" customFormat="1" ht="15" customHeight="1">
      <c r="A629" s="101">
        <v>3</v>
      </c>
      <c r="B629" s="85"/>
      <c r="C629" s="41"/>
      <c r="D629" s="41" t="s">
        <v>1356</v>
      </c>
      <c r="E629" s="64">
        <f>E630</f>
        <v>5355.9400000000005</v>
      </c>
      <c r="F629" s="64">
        <f t="shared" si="44"/>
        <v>3500</v>
      </c>
      <c r="G629" s="64">
        <f t="shared" si="44"/>
        <v>0</v>
      </c>
      <c r="H629" s="64">
        <f t="shared" si="44"/>
        <v>0</v>
      </c>
      <c r="I629" s="138">
        <f t="shared" si="42"/>
        <v>0</v>
      </c>
      <c r="J629" s="138" t="e">
        <f t="shared" si="43"/>
        <v>#DIV/0!</v>
      </c>
    </row>
    <row r="630" spans="1:10" s="84" customFormat="1" ht="15" customHeight="1">
      <c r="A630" s="85"/>
      <c r="B630" s="101">
        <v>32</v>
      </c>
      <c r="C630" s="41"/>
      <c r="D630" s="41" t="s">
        <v>1321</v>
      </c>
      <c r="E630" s="64">
        <f>SUM(E631:E637)</f>
        <v>5355.9400000000005</v>
      </c>
      <c r="F630" s="64">
        <f>SUM(F631:F637)</f>
        <v>3500</v>
      </c>
      <c r="G630" s="64">
        <f>SUM(G631:G637)</f>
        <v>0</v>
      </c>
      <c r="H630" s="64">
        <f>SUM(H631:H637)</f>
        <v>0</v>
      </c>
      <c r="I630" s="138">
        <f t="shared" si="42"/>
        <v>0</v>
      </c>
      <c r="J630" s="138" t="e">
        <f t="shared" si="43"/>
        <v>#DIV/0!</v>
      </c>
    </row>
    <row r="631" spans="1:10" s="84" customFormat="1" ht="15" customHeight="1">
      <c r="A631" s="85"/>
      <c r="B631" s="85"/>
      <c r="C631" s="85">
        <v>3211</v>
      </c>
      <c r="D631" s="67" t="s">
        <v>1264</v>
      </c>
      <c r="E631" s="67">
        <v>10</v>
      </c>
      <c r="F631" s="67"/>
      <c r="G631" s="67"/>
      <c r="H631" s="67"/>
      <c r="I631" s="139">
        <f t="shared" si="42"/>
        <v>0</v>
      </c>
      <c r="J631" s="139" t="e">
        <f t="shared" si="43"/>
        <v>#DIV/0!</v>
      </c>
    </row>
    <row r="632" spans="1:10" s="84" customFormat="1" ht="15" customHeight="1">
      <c r="A632" s="85"/>
      <c r="B632" s="85"/>
      <c r="C632" s="85">
        <v>3224</v>
      </c>
      <c r="D632" s="67" t="s">
        <v>1411</v>
      </c>
      <c r="E632" s="67"/>
      <c r="F632" s="67"/>
      <c r="G632" s="67"/>
      <c r="H632" s="67"/>
      <c r="I632" s="139"/>
      <c r="J632" s="139" t="e">
        <f t="shared" si="43"/>
        <v>#DIV/0!</v>
      </c>
    </row>
    <row r="633" spans="1:10" s="84" customFormat="1" ht="15" customHeight="1">
      <c r="A633" s="85"/>
      <c r="B633" s="85"/>
      <c r="C633" s="85">
        <v>3235</v>
      </c>
      <c r="D633" s="67" t="s">
        <v>1276</v>
      </c>
      <c r="E633" s="67">
        <v>2310.84</v>
      </c>
      <c r="F633" s="67">
        <v>1000</v>
      </c>
      <c r="G633" s="67"/>
      <c r="H633" s="67"/>
      <c r="I633" s="139">
        <f t="shared" si="42"/>
        <v>0</v>
      </c>
      <c r="J633" s="139" t="e">
        <f t="shared" si="43"/>
        <v>#DIV/0!</v>
      </c>
    </row>
    <row r="634" spans="1:10" s="84" customFormat="1" ht="15" customHeight="1">
      <c r="A634" s="85"/>
      <c r="B634" s="85"/>
      <c r="C634" s="85">
        <v>3239</v>
      </c>
      <c r="D634" s="67" t="s">
        <v>1280</v>
      </c>
      <c r="E634" s="67">
        <v>165.9</v>
      </c>
      <c r="F634" s="67">
        <v>200</v>
      </c>
      <c r="G634" s="67"/>
      <c r="H634" s="67"/>
      <c r="I634" s="139">
        <f t="shared" si="42"/>
        <v>0</v>
      </c>
      <c r="J634" s="139" t="e">
        <f t="shared" si="43"/>
        <v>#DIV/0!</v>
      </c>
    </row>
    <row r="635" spans="1:10" s="84" customFormat="1" ht="15" customHeight="1">
      <c r="A635" s="85"/>
      <c r="B635" s="85"/>
      <c r="C635" s="85">
        <v>3241</v>
      </c>
      <c r="D635" s="67" t="s">
        <v>1413</v>
      </c>
      <c r="E635" s="67">
        <v>315</v>
      </c>
      <c r="F635" s="67">
        <v>300</v>
      </c>
      <c r="G635" s="67"/>
      <c r="H635" s="67"/>
      <c r="I635" s="139">
        <f t="shared" si="42"/>
        <v>0</v>
      </c>
      <c r="J635" s="139" t="e">
        <f t="shared" si="43"/>
        <v>#DIV/0!</v>
      </c>
    </row>
    <row r="636" spans="1:10" s="84" customFormat="1" ht="15" customHeight="1">
      <c r="A636" s="85"/>
      <c r="B636" s="85"/>
      <c r="C636" s="85">
        <v>3293</v>
      </c>
      <c r="D636" s="67" t="s">
        <v>1297</v>
      </c>
      <c r="E636" s="67">
        <v>2548.1999999999998</v>
      </c>
      <c r="F636" s="67">
        <v>2000</v>
      </c>
      <c r="G636" s="67"/>
      <c r="H636" s="67"/>
      <c r="I636" s="139">
        <f t="shared" si="42"/>
        <v>0</v>
      </c>
      <c r="J636" s="139" t="e">
        <f t="shared" si="43"/>
        <v>#DIV/0!</v>
      </c>
    </row>
    <row r="637" spans="1:10" s="84" customFormat="1" ht="15" customHeight="1">
      <c r="A637" s="85"/>
      <c r="B637" s="85"/>
      <c r="C637" s="85">
        <v>3295</v>
      </c>
      <c r="D637" s="67" t="s">
        <v>1284</v>
      </c>
      <c r="E637" s="67">
        <v>6</v>
      </c>
      <c r="F637" s="67"/>
      <c r="G637" s="67"/>
      <c r="H637" s="67"/>
      <c r="I637" s="139">
        <f t="shared" si="42"/>
        <v>0</v>
      </c>
      <c r="J637" s="139" t="e">
        <f t="shared" si="43"/>
        <v>#DIV/0!</v>
      </c>
    </row>
    <row r="638" spans="1:10" s="84" customFormat="1" ht="15" customHeight="1">
      <c r="A638" s="258" t="s">
        <v>1520</v>
      </c>
      <c r="B638" s="270"/>
      <c r="C638" s="270"/>
      <c r="D638" s="271"/>
      <c r="E638" s="135">
        <f>E639+E644+E696+E753+E768+E816+E836+E811</f>
        <v>300784.48</v>
      </c>
      <c r="F638" s="135">
        <f>F639+F644+F696+F753+F768+F816+F836+F811</f>
        <v>455789</v>
      </c>
      <c r="G638" s="135">
        <f>G639+G644+G696+G753+G768+G816+G836+G811</f>
        <v>524869</v>
      </c>
      <c r="H638" s="135">
        <f>H639+H644+H696+H753++H768+H816+H836+H811</f>
        <v>728173.6</v>
      </c>
      <c r="I638" s="136">
        <f t="shared" si="42"/>
        <v>242.0914802519066</v>
      </c>
      <c r="J638" s="136">
        <f t="shared" si="43"/>
        <v>138.73435085707101</v>
      </c>
    </row>
    <row r="639" spans="1:10" s="84" customFormat="1" ht="15" customHeight="1">
      <c r="A639" s="258" t="s">
        <v>1504</v>
      </c>
      <c r="B639" s="265"/>
      <c r="C639" s="265"/>
      <c r="D639" s="266"/>
      <c r="E639" s="71">
        <f>E640+E681</f>
        <v>0</v>
      </c>
      <c r="F639" s="71">
        <f>F640+F681</f>
        <v>0</v>
      </c>
      <c r="G639" s="71">
        <f>G640+G681</f>
        <v>0</v>
      </c>
      <c r="H639" s="71">
        <f>H640+H681</f>
        <v>6390.85</v>
      </c>
      <c r="I639" s="137" t="e">
        <f t="shared" si="42"/>
        <v>#DIV/0!</v>
      </c>
      <c r="J639" s="137" t="e">
        <f t="shared" si="43"/>
        <v>#DIV/0!</v>
      </c>
    </row>
    <row r="640" spans="1:10" s="84" customFormat="1" ht="15" customHeight="1">
      <c r="A640" s="101">
        <v>3</v>
      </c>
      <c r="B640" s="85"/>
      <c r="C640" s="41"/>
      <c r="D640" s="41" t="s">
        <v>1356</v>
      </c>
      <c r="E640" s="64">
        <f>E641</f>
        <v>0</v>
      </c>
      <c r="F640" s="64">
        <f>F641</f>
        <v>0</v>
      </c>
      <c r="G640" s="64">
        <f>G641</f>
        <v>0</v>
      </c>
      <c r="H640" s="64">
        <f>H641</f>
        <v>6390.85</v>
      </c>
      <c r="I640" s="138" t="e">
        <f t="shared" si="42"/>
        <v>#DIV/0!</v>
      </c>
      <c r="J640" s="138" t="e">
        <f t="shared" si="43"/>
        <v>#DIV/0!</v>
      </c>
    </row>
    <row r="641" spans="1:10" s="84" customFormat="1" ht="15" customHeight="1">
      <c r="A641" s="85"/>
      <c r="B641" s="101">
        <v>31</v>
      </c>
      <c r="C641" s="41"/>
      <c r="D641" s="41" t="s">
        <v>1318</v>
      </c>
      <c r="E641" s="64">
        <f>SUM(E642:E643)</f>
        <v>0</v>
      </c>
      <c r="F641" s="64">
        <f>SUM(F642:F643)</f>
        <v>0</v>
      </c>
      <c r="G641" s="64">
        <f>SUM(G642:G643)</f>
        <v>0</v>
      </c>
      <c r="H641" s="64">
        <f>SUM(H642:H643)</f>
        <v>6390.85</v>
      </c>
      <c r="I641" s="138" t="e">
        <f t="shared" si="42"/>
        <v>#DIV/0!</v>
      </c>
      <c r="J641" s="138" t="e">
        <f t="shared" si="43"/>
        <v>#DIV/0!</v>
      </c>
    </row>
    <row r="642" spans="1:10" s="84" customFormat="1" ht="15" customHeight="1">
      <c r="A642" s="85"/>
      <c r="B642" s="85"/>
      <c r="C642" s="85">
        <v>3111</v>
      </c>
      <c r="D642" s="67" t="s">
        <v>1395</v>
      </c>
      <c r="E642" s="67"/>
      <c r="F642" s="67"/>
      <c r="G642" s="67"/>
      <c r="H642" s="67">
        <v>6369.09</v>
      </c>
      <c r="I642" s="139" t="e">
        <f t="shared" si="42"/>
        <v>#DIV/0!</v>
      </c>
      <c r="J642" s="139" t="e">
        <f t="shared" si="43"/>
        <v>#DIV/0!</v>
      </c>
    </row>
    <row r="643" spans="1:10" s="84" customFormat="1" ht="15" customHeight="1">
      <c r="A643" s="85"/>
      <c r="B643" s="85"/>
      <c r="C643" s="85">
        <v>3132</v>
      </c>
      <c r="D643" s="67" t="s">
        <v>1354</v>
      </c>
      <c r="E643" s="67"/>
      <c r="F643" s="67"/>
      <c r="G643" s="67"/>
      <c r="H643" s="67">
        <v>21.76</v>
      </c>
      <c r="I643" s="139" t="e">
        <f t="shared" si="42"/>
        <v>#DIV/0!</v>
      </c>
      <c r="J643" s="139" t="e">
        <f t="shared" si="43"/>
        <v>#DIV/0!</v>
      </c>
    </row>
    <row r="644" spans="1:10" s="84" customFormat="1" ht="15" customHeight="1">
      <c r="A644" s="258" t="s">
        <v>1263</v>
      </c>
      <c r="B644" s="265"/>
      <c r="C644" s="265"/>
      <c r="D644" s="266"/>
      <c r="E644" s="71">
        <f>E645+E688</f>
        <v>278390.46999999997</v>
      </c>
      <c r="F644" s="71">
        <f>F645+F688</f>
        <v>428649</v>
      </c>
      <c r="G644" s="71">
        <f>G645+G688</f>
        <v>495412</v>
      </c>
      <c r="H644" s="71">
        <f>H645+H688</f>
        <v>310019.53999999998</v>
      </c>
      <c r="I644" s="137">
        <f t="shared" si="42"/>
        <v>111.36140543891464</v>
      </c>
      <c r="J644" s="137">
        <f t="shared" si="43"/>
        <v>62.578124873842377</v>
      </c>
    </row>
    <row r="645" spans="1:10" s="84" customFormat="1" ht="15" customHeight="1">
      <c r="A645" s="101">
        <v>3</v>
      </c>
      <c r="B645" s="85"/>
      <c r="C645" s="41"/>
      <c r="D645" s="41" t="s">
        <v>1356</v>
      </c>
      <c r="E645" s="64">
        <f>E646+E652+E677+E682+E684</f>
        <v>278058.65999999997</v>
      </c>
      <c r="F645" s="64">
        <f>F646+F652+F677+F682+F684</f>
        <v>358649</v>
      </c>
      <c r="G645" s="64">
        <f>G646+G652+G677+G682+G684</f>
        <v>445412</v>
      </c>
      <c r="H645" s="64">
        <f>H646+H652+H677+H682+H684</f>
        <v>310019.53999999998</v>
      </c>
      <c r="I645" s="138">
        <f t="shared" si="42"/>
        <v>111.49429404572402</v>
      </c>
      <c r="J645" s="138">
        <f t="shared" si="43"/>
        <v>69.60287104972474</v>
      </c>
    </row>
    <row r="646" spans="1:10" s="84" customFormat="1" ht="15" customHeight="1">
      <c r="A646" s="85"/>
      <c r="B646" s="101">
        <v>31</v>
      </c>
      <c r="C646" s="41"/>
      <c r="D646" s="41" t="s">
        <v>1318</v>
      </c>
      <c r="E646" s="64">
        <f>SUM(E647:E651)</f>
        <v>222252.87</v>
      </c>
      <c r="F646" s="64">
        <f>SUM(F647:F651)</f>
        <v>188450</v>
      </c>
      <c r="G646" s="64">
        <f>SUM(G647:G651)</f>
        <v>286310</v>
      </c>
      <c r="H646" s="64">
        <f>SUM(H647:H651)</f>
        <v>211950.41999999998</v>
      </c>
      <c r="I646" s="138">
        <f t="shared" si="42"/>
        <v>95.364536799907242</v>
      </c>
      <c r="J646" s="138">
        <f t="shared" si="43"/>
        <v>74.02829799867277</v>
      </c>
    </row>
    <row r="647" spans="1:10" s="84" customFormat="1" ht="15" customHeight="1">
      <c r="A647" s="85"/>
      <c r="B647" s="85"/>
      <c r="C647" s="85">
        <v>3111</v>
      </c>
      <c r="D647" s="67" t="s">
        <v>1395</v>
      </c>
      <c r="E647" s="67">
        <v>97099.88</v>
      </c>
      <c r="F647" s="67">
        <v>30000</v>
      </c>
      <c r="G647" s="67">
        <v>114000</v>
      </c>
      <c r="H647" s="67">
        <v>88559.9</v>
      </c>
      <c r="I647" s="139">
        <f t="shared" si="42"/>
        <v>91.204953085420897</v>
      </c>
      <c r="J647" s="139">
        <f t="shared" si="43"/>
        <v>77.684122807017545</v>
      </c>
    </row>
    <row r="648" spans="1:10" s="84" customFormat="1" ht="15" customHeight="1">
      <c r="A648" s="85"/>
      <c r="B648" s="85"/>
      <c r="C648" s="85">
        <v>3112</v>
      </c>
      <c r="D648" s="67" t="s">
        <v>1470</v>
      </c>
      <c r="E648" s="67">
        <v>2812.98</v>
      </c>
      <c r="F648" s="67">
        <v>3500</v>
      </c>
      <c r="G648" s="67">
        <v>3500</v>
      </c>
      <c r="H648" s="67"/>
      <c r="I648" s="139">
        <f t="shared" si="42"/>
        <v>0</v>
      </c>
      <c r="J648" s="139">
        <f t="shared" si="43"/>
        <v>0</v>
      </c>
    </row>
    <row r="649" spans="1:10" s="84" customFormat="1" ht="15" customHeight="1">
      <c r="A649" s="85"/>
      <c r="B649" s="85"/>
      <c r="C649" s="85">
        <v>3121</v>
      </c>
      <c r="D649" s="67" t="s">
        <v>1293</v>
      </c>
      <c r="E649" s="67">
        <v>106318.52</v>
      </c>
      <c r="F649" s="67">
        <v>150000</v>
      </c>
      <c r="G649" s="67">
        <v>150000</v>
      </c>
      <c r="H649" s="67">
        <v>108744.52</v>
      </c>
      <c r="I649" s="139">
        <f t="shared" ref="I649:I712" si="45">H649/E649*100</f>
        <v>102.28182258368533</v>
      </c>
      <c r="J649" s="139">
        <f t="shared" si="43"/>
        <v>72.496346666666668</v>
      </c>
    </row>
    <row r="650" spans="1:10" s="84" customFormat="1" ht="15" customHeight="1">
      <c r="A650" s="85"/>
      <c r="B650" s="85"/>
      <c r="C650" s="85">
        <v>3132</v>
      </c>
      <c r="D650" s="67" t="s">
        <v>1354</v>
      </c>
      <c r="E650" s="67">
        <v>16021.49</v>
      </c>
      <c r="F650" s="67">
        <v>4950</v>
      </c>
      <c r="G650" s="67">
        <v>18810</v>
      </c>
      <c r="H650" s="67">
        <v>14646</v>
      </c>
      <c r="I650" s="139">
        <f t="shared" si="45"/>
        <v>91.414718606072228</v>
      </c>
      <c r="J650" s="139">
        <f t="shared" si="43"/>
        <v>77.862838915470491</v>
      </c>
    </row>
    <row r="651" spans="1:10" s="84" customFormat="1" ht="15" customHeight="1">
      <c r="A651" s="85"/>
      <c r="B651" s="85"/>
      <c r="C651" s="85">
        <v>3133</v>
      </c>
      <c r="D651" s="67" t="s">
        <v>1396</v>
      </c>
      <c r="E651" s="67"/>
      <c r="F651" s="67"/>
      <c r="G651" s="67">
        <v>0</v>
      </c>
      <c r="H651" s="67"/>
      <c r="I651" s="139" t="e">
        <f t="shared" si="45"/>
        <v>#DIV/0!</v>
      </c>
      <c r="J651" s="139" t="e">
        <f t="shared" ref="J651:J714" si="46">H651/G651*100</f>
        <v>#DIV/0!</v>
      </c>
    </row>
    <row r="652" spans="1:10" s="84" customFormat="1" ht="15" customHeight="1">
      <c r="A652" s="85"/>
      <c r="B652" s="101">
        <v>32</v>
      </c>
      <c r="C652" s="85"/>
      <c r="D652" s="101" t="s">
        <v>1321</v>
      </c>
      <c r="E652" s="102">
        <f>SUM(E653:E676)</f>
        <v>37622.479999999996</v>
      </c>
      <c r="F652" s="102">
        <f>SUM(F653:F676)</f>
        <v>130199</v>
      </c>
      <c r="G652" s="102">
        <f>SUM(G653:G676)</f>
        <v>120992</v>
      </c>
      <c r="H652" s="102">
        <f>SUM(H653:H676)</f>
        <v>88525.050000000017</v>
      </c>
      <c r="I652" s="139">
        <f t="shared" si="45"/>
        <v>235.2982844299473</v>
      </c>
      <c r="J652" s="139">
        <f t="shared" si="46"/>
        <v>73.166035770960079</v>
      </c>
    </row>
    <row r="653" spans="1:10" s="84" customFormat="1" ht="15" customHeight="1">
      <c r="A653" s="85"/>
      <c r="B653" s="85"/>
      <c r="C653" s="85">
        <v>3211</v>
      </c>
      <c r="D653" s="67" t="s">
        <v>1264</v>
      </c>
      <c r="E653" s="67">
        <v>4408.72</v>
      </c>
      <c r="F653" s="67">
        <v>1683</v>
      </c>
      <c r="G653" s="67">
        <v>1683</v>
      </c>
      <c r="H653" s="67">
        <v>4489.29</v>
      </c>
      <c r="I653" s="139">
        <f t="shared" si="45"/>
        <v>101.82751456204974</v>
      </c>
      <c r="J653" s="139">
        <f t="shared" si="46"/>
        <v>266.7433155080214</v>
      </c>
    </row>
    <row r="654" spans="1:10" s="84" customFormat="1" ht="15" customHeight="1">
      <c r="A654" s="85"/>
      <c r="B654" s="85"/>
      <c r="C654" s="85">
        <v>3212</v>
      </c>
      <c r="D654" s="67" t="s">
        <v>1265</v>
      </c>
      <c r="E654" s="67">
        <v>933.93</v>
      </c>
      <c r="F654" s="67">
        <v>819</v>
      </c>
      <c r="G654" s="67">
        <v>819</v>
      </c>
      <c r="H654" s="67">
        <v>399.07</v>
      </c>
      <c r="I654" s="139">
        <f t="shared" si="45"/>
        <v>42.730183204308673</v>
      </c>
      <c r="J654" s="139">
        <f t="shared" si="46"/>
        <v>48.726495726495727</v>
      </c>
    </row>
    <row r="655" spans="1:10" s="84" customFormat="1" ht="15" customHeight="1">
      <c r="A655" s="85"/>
      <c r="B655" s="85"/>
      <c r="C655" s="85">
        <v>3213</v>
      </c>
      <c r="D655" s="67" t="s">
        <v>1266</v>
      </c>
      <c r="E655" s="67">
        <v>995.42</v>
      </c>
      <c r="F655" s="67">
        <v>1000</v>
      </c>
      <c r="G655" s="67">
        <v>1000</v>
      </c>
      <c r="H655" s="67"/>
      <c r="I655" s="139">
        <f t="shared" si="45"/>
        <v>0</v>
      </c>
      <c r="J655" s="139">
        <f t="shared" si="46"/>
        <v>0</v>
      </c>
    </row>
    <row r="656" spans="1:10" s="84" customFormat="1" ht="15" customHeight="1">
      <c r="A656" s="85"/>
      <c r="B656" s="85"/>
      <c r="C656" s="85">
        <v>3214</v>
      </c>
      <c r="D656" s="67" t="s">
        <v>1533</v>
      </c>
      <c r="E656" s="67"/>
      <c r="F656" s="67"/>
      <c r="G656" s="67"/>
      <c r="H656" s="67"/>
      <c r="I656" s="139" t="e">
        <f t="shared" si="45"/>
        <v>#DIV/0!</v>
      </c>
      <c r="J656" s="139" t="e">
        <f t="shared" si="46"/>
        <v>#DIV/0!</v>
      </c>
    </row>
    <row r="657" spans="1:10" s="84" customFormat="1" ht="15" customHeight="1">
      <c r="A657" s="85"/>
      <c r="B657" s="85"/>
      <c r="C657" s="85">
        <v>3221</v>
      </c>
      <c r="D657" s="67" t="s">
        <v>1267</v>
      </c>
      <c r="E657" s="67">
        <v>407.36</v>
      </c>
      <c r="F657" s="67">
        <v>500</v>
      </c>
      <c r="G657" s="67">
        <v>500</v>
      </c>
      <c r="H657" s="67">
        <v>371.25</v>
      </c>
      <c r="I657" s="139" t="e">
        <f>#REF!/E657*100</f>
        <v>#REF!</v>
      </c>
      <c r="J657" s="139">
        <f t="shared" si="46"/>
        <v>74.25</v>
      </c>
    </row>
    <row r="658" spans="1:10" s="84" customFormat="1" ht="15" customHeight="1">
      <c r="A658" s="85"/>
      <c r="B658" s="85"/>
      <c r="C658" s="85">
        <v>3222</v>
      </c>
      <c r="D658" s="67" t="s">
        <v>1268</v>
      </c>
      <c r="E658" s="67">
        <v>1620.64</v>
      </c>
      <c r="F658" s="67">
        <v>1500</v>
      </c>
      <c r="G658" s="67">
        <v>2000</v>
      </c>
      <c r="H658" s="67">
        <v>2228.4699999999998</v>
      </c>
      <c r="I658" s="139" t="e">
        <f>#REF!/E658*100</f>
        <v>#REF!</v>
      </c>
      <c r="J658" s="139">
        <f t="shared" si="46"/>
        <v>111.42349999999999</v>
      </c>
    </row>
    <row r="659" spans="1:10" s="84" customFormat="1" ht="15" customHeight="1">
      <c r="A659" s="85"/>
      <c r="B659" s="85"/>
      <c r="C659" s="85">
        <v>3223</v>
      </c>
      <c r="D659" s="67" t="s">
        <v>1269</v>
      </c>
      <c r="E659" s="67">
        <v>1791.57</v>
      </c>
      <c r="F659" s="67">
        <v>1500</v>
      </c>
      <c r="G659" s="67">
        <v>1500</v>
      </c>
      <c r="H659" s="67">
        <v>6255.48</v>
      </c>
      <c r="I659" s="139">
        <f>H657/E659*100</f>
        <v>20.722048259347947</v>
      </c>
      <c r="J659" s="139">
        <f t="shared" si="46"/>
        <v>417.03199999999993</v>
      </c>
    </row>
    <row r="660" spans="1:10" s="84" customFormat="1" ht="15" customHeight="1">
      <c r="A660" s="85"/>
      <c r="B660" s="85"/>
      <c r="C660" s="85">
        <v>3224</v>
      </c>
      <c r="D660" s="67" t="s">
        <v>1270</v>
      </c>
      <c r="E660" s="67"/>
      <c r="F660" s="67">
        <v>20000</v>
      </c>
      <c r="G660" s="67">
        <v>20000</v>
      </c>
      <c r="H660" s="195"/>
      <c r="I660" s="139" t="e">
        <f>H658/E660*100</f>
        <v>#DIV/0!</v>
      </c>
      <c r="J660" s="139">
        <f t="shared" si="46"/>
        <v>0</v>
      </c>
    </row>
    <row r="661" spans="1:10" s="84" customFormat="1" ht="15" customHeight="1">
      <c r="A661" s="85"/>
      <c r="B661" s="85"/>
      <c r="C661" s="85">
        <v>3231</v>
      </c>
      <c r="D661" s="67" t="s">
        <v>1272</v>
      </c>
      <c r="E661" s="67"/>
      <c r="F661" s="67"/>
      <c r="G661" s="67"/>
      <c r="H661" s="195"/>
      <c r="I661" s="139" t="e">
        <f>H659/E661*100</f>
        <v>#DIV/0!</v>
      </c>
      <c r="J661" s="139" t="e">
        <f t="shared" si="46"/>
        <v>#DIV/0!</v>
      </c>
    </row>
    <row r="662" spans="1:10" s="84" customFormat="1" ht="15" customHeight="1">
      <c r="A662" s="85"/>
      <c r="B662" s="85"/>
      <c r="C662" s="85">
        <v>3232</v>
      </c>
      <c r="D662" s="67" t="s">
        <v>1273</v>
      </c>
      <c r="E662" s="67"/>
      <c r="F662" s="67">
        <v>22000</v>
      </c>
      <c r="G662" s="67">
        <v>22000</v>
      </c>
      <c r="H662" s="67"/>
      <c r="I662" s="139" t="e">
        <f t="shared" si="45"/>
        <v>#DIV/0!</v>
      </c>
      <c r="J662" s="139">
        <f t="shared" si="46"/>
        <v>0</v>
      </c>
    </row>
    <row r="663" spans="1:10" s="84" customFormat="1" ht="15" customHeight="1">
      <c r="A663" s="85"/>
      <c r="B663" s="85"/>
      <c r="C663" s="85">
        <v>3233</v>
      </c>
      <c r="D663" s="67" t="s">
        <v>1274</v>
      </c>
      <c r="E663" s="67">
        <v>11098.6</v>
      </c>
      <c r="F663" s="67"/>
      <c r="G663" s="67"/>
      <c r="H663" s="67">
        <v>21625</v>
      </c>
      <c r="I663" s="139">
        <f t="shared" si="45"/>
        <v>194.84439478853187</v>
      </c>
      <c r="J663" s="139" t="e">
        <f t="shared" si="46"/>
        <v>#DIV/0!</v>
      </c>
    </row>
    <row r="664" spans="1:10" s="84" customFormat="1" ht="15" customHeight="1">
      <c r="A664" s="85"/>
      <c r="B664" s="85"/>
      <c r="C664" s="85">
        <v>3234</v>
      </c>
      <c r="D664" s="67" t="s">
        <v>1275</v>
      </c>
      <c r="E664" s="67"/>
      <c r="F664" s="67"/>
      <c r="G664" s="67"/>
      <c r="H664" s="67">
        <v>912.9</v>
      </c>
      <c r="I664" s="139" t="e">
        <f t="shared" si="45"/>
        <v>#DIV/0!</v>
      </c>
      <c r="J664" s="139" t="e">
        <f t="shared" si="46"/>
        <v>#DIV/0!</v>
      </c>
    </row>
    <row r="665" spans="1:10" s="84" customFormat="1" ht="15" customHeight="1">
      <c r="A665" s="85"/>
      <c r="B665" s="85"/>
      <c r="C665" s="85">
        <v>3235</v>
      </c>
      <c r="D665" s="67" t="s">
        <v>1276</v>
      </c>
      <c r="E665" s="67"/>
      <c r="F665" s="67"/>
      <c r="G665" s="67"/>
      <c r="H665" s="67">
        <v>11250</v>
      </c>
      <c r="I665" s="139" t="e">
        <f t="shared" si="45"/>
        <v>#DIV/0!</v>
      </c>
      <c r="J665" s="139" t="e">
        <f t="shared" si="46"/>
        <v>#DIV/0!</v>
      </c>
    </row>
    <row r="666" spans="1:10" s="84" customFormat="1" ht="15" customHeight="1">
      <c r="A666" s="85"/>
      <c r="B666" s="85"/>
      <c r="C666" s="85">
        <v>3236</v>
      </c>
      <c r="D666" s="67" t="s">
        <v>1277</v>
      </c>
      <c r="E666" s="67"/>
      <c r="F666" s="67"/>
      <c r="G666" s="67"/>
      <c r="H666" s="67"/>
      <c r="I666" s="139" t="e">
        <f t="shared" si="45"/>
        <v>#DIV/0!</v>
      </c>
      <c r="J666" s="139" t="e">
        <f t="shared" si="46"/>
        <v>#DIV/0!</v>
      </c>
    </row>
    <row r="667" spans="1:10" s="84" customFormat="1" ht="15" customHeight="1">
      <c r="A667" s="85"/>
      <c r="B667" s="85"/>
      <c r="C667" s="85">
        <v>3237</v>
      </c>
      <c r="D667" s="67" t="s">
        <v>1278</v>
      </c>
      <c r="E667" s="67">
        <v>4030.28</v>
      </c>
      <c r="F667" s="67">
        <v>28500</v>
      </c>
      <c r="G667" s="67">
        <v>10000</v>
      </c>
      <c r="H667" s="67">
        <v>5241.62</v>
      </c>
      <c r="I667" s="139">
        <f t="shared" si="45"/>
        <v>130.05597625971396</v>
      </c>
      <c r="J667" s="139">
        <f t="shared" si="46"/>
        <v>52.416200000000003</v>
      </c>
    </row>
    <row r="668" spans="1:10" s="84" customFormat="1" ht="15" customHeight="1">
      <c r="A668" s="85"/>
      <c r="B668" s="85"/>
      <c r="C668" s="85">
        <v>3238</v>
      </c>
      <c r="D668" s="67" t="s">
        <v>1279</v>
      </c>
      <c r="E668" s="67">
        <v>270.43</v>
      </c>
      <c r="F668" s="67">
        <v>270</v>
      </c>
      <c r="G668" s="67">
        <v>300</v>
      </c>
      <c r="H668" s="67"/>
      <c r="I668" s="139">
        <f t="shared" si="45"/>
        <v>0</v>
      </c>
      <c r="J668" s="139">
        <f t="shared" si="46"/>
        <v>0</v>
      </c>
    </row>
    <row r="669" spans="1:10" s="84" customFormat="1" ht="15" customHeight="1">
      <c r="A669" s="85"/>
      <c r="B669" s="85"/>
      <c r="C669" s="85">
        <v>3238</v>
      </c>
      <c r="D669" s="67" t="s">
        <v>1279</v>
      </c>
      <c r="E669" s="67"/>
      <c r="F669" s="67"/>
      <c r="G669" s="67"/>
      <c r="H669" s="67"/>
      <c r="I669" s="139" t="e">
        <f t="shared" si="45"/>
        <v>#DIV/0!</v>
      </c>
      <c r="J669" s="139" t="e">
        <f t="shared" si="46"/>
        <v>#DIV/0!</v>
      </c>
    </row>
    <row r="670" spans="1:10" s="84" customFormat="1" ht="15" customHeight="1">
      <c r="A670" s="85"/>
      <c r="B670" s="85"/>
      <c r="C670" s="85">
        <v>3239</v>
      </c>
      <c r="D670" s="67" t="s">
        <v>1280</v>
      </c>
      <c r="E670" s="67"/>
      <c r="F670" s="67">
        <v>20000</v>
      </c>
      <c r="G670" s="67">
        <v>10000</v>
      </c>
      <c r="H670" s="67">
        <v>3315.62</v>
      </c>
      <c r="I670" s="139" t="e">
        <f t="shared" si="45"/>
        <v>#DIV/0!</v>
      </c>
      <c r="J670" s="139">
        <f t="shared" si="46"/>
        <v>33.156199999999998</v>
      </c>
    </row>
    <row r="671" spans="1:10" s="84" customFormat="1" ht="15" customHeight="1">
      <c r="A671" s="85"/>
      <c r="B671" s="85"/>
      <c r="C671" s="85">
        <v>3241</v>
      </c>
      <c r="D671" s="67" t="s">
        <v>1348</v>
      </c>
      <c r="E671" s="67">
        <v>2090.77</v>
      </c>
      <c r="F671" s="67">
        <v>127</v>
      </c>
      <c r="G671" s="67"/>
      <c r="H671" s="67"/>
      <c r="I671" s="139">
        <f t="shared" si="45"/>
        <v>0</v>
      </c>
      <c r="J671" s="139" t="e">
        <f t="shared" si="46"/>
        <v>#DIV/0!</v>
      </c>
    </row>
    <row r="672" spans="1:10" s="84" customFormat="1" ht="15" customHeight="1">
      <c r="A672" s="85"/>
      <c r="B672" s="85"/>
      <c r="C672" s="85">
        <v>3292</v>
      </c>
      <c r="D672" s="67" t="s">
        <v>1281</v>
      </c>
      <c r="E672" s="67"/>
      <c r="F672" s="67"/>
      <c r="G672" s="67"/>
      <c r="H672" s="67"/>
      <c r="I672" s="139" t="e">
        <f t="shared" si="45"/>
        <v>#DIV/0!</v>
      </c>
      <c r="J672" s="139" t="e">
        <f t="shared" si="46"/>
        <v>#DIV/0!</v>
      </c>
    </row>
    <row r="673" spans="1:10" s="84" customFormat="1" ht="15" customHeight="1">
      <c r="A673" s="85"/>
      <c r="B673" s="85"/>
      <c r="C673" s="85">
        <v>3293</v>
      </c>
      <c r="D673" s="67" t="s">
        <v>1297</v>
      </c>
      <c r="E673" s="67">
        <v>7252.29</v>
      </c>
      <c r="F673" s="67">
        <v>15000</v>
      </c>
      <c r="G673" s="67">
        <v>15000</v>
      </c>
      <c r="H673" s="67">
        <v>32142.53</v>
      </c>
      <c r="I673" s="139">
        <f t="shared" si="45"/>
        <v>443.20524965217879</v>
      </c>
      <c r="J673" s="139">
        <f t="shared" si="46"/>
        <v>214.28353333333331</v>
      </c>
    </row>
    <row r="674" spans="1:10" s="84" customFormat="1" ht="15" customHeight="1">
      <c r="A674" s="85"/>
      <c r="B674" s="85"/>
      <c r="C674" s="85">
        <v>3294</v>
      </c>
      <c r="D674" s="67" t="s">
        <v>1283</v>
      </c>
      <c r="E674" s="67"/>
      <c r="F674" s="67">
        <v>1000</v>
      </c>
      <c r="G674" s="67">
        <v>1000</v>
      </c>
      <c r="H674" s="67"/>
      <c r="I674" s="139" t="e">
        <f t="shared" si="45"/>
        <v>#DIV/0!</v>
      </c>
      <c r="J674" s="139">
        <f t="shared" si="46"/>
        <v>0</v>
      </c>
    </row>
    <row r="675" spans="1:10" s="84" customFormat="1" ht="15" customHeight="1">
      <c r="A675" s="85"/>
      <c r="B675" s="85"/>
      <c r="C675" s="85">
        <v>3295</v>
      </c>
      <c r="D675" s="67" t="s">
        <v>1386</v>
      </c>
      <c r="E675" s="67">
        <v>574.04</v>
      </c>
      <c r="F675" s="67">
        <v>1000</v>
      </c>
      <c r="G675" s="67">
        <v>1000</v>
      </c>
      <c r="H675" s="67"/>
      <c r="I675" s="139">
        <f t="shared" si="45"/>
        <v>0</v>
      </c>
      <c r="J675" s="139">
        <f t="shared" si="46"/>
        <v>0</v>
      </c>
    </row>
    <row r="676" spans="1:10" s="84" customFormat="1" ht="15" customHeight="1">
      <c r="A676" s="85"/>
      <c r="B676" s="85"/>
      <c r="C676" s="85">
        <v>3299</v>
      </c>
      <c r="D676" s="67" t="s">
        <v>1285</v>
      </c>
      <c r="E676" s="67">
        <v>2148.4299999999998</v>
      </c>
      <c r="F676" s="67">
        <v>15300</v>
      </c>
      <c r="G676" s="67">
        <v>34190</v>
      </c>
      <c r="H676" s="67">
        <v>293.82</v>
      </c>
      <c r="I676" s="139">
        <f t="shared" si="45"/>
        <v>13.676033196334068</v>
      </c>
      <c r="J676" s="139">
        <f t="shared" si="46"/>
        <v>0.8593740859900556</v>
      </c>
    </row>
    <row r="677" spans="1:10" s="84" customFormat="1" ht="15" customHeight="1">
      <c r="A677" s="85"/>
      <c r="B677" s="101">
        <v>34</v>
      </c>
      <c r="C677" s="85"/>
      <c r="D677" s="101" t="s">
        <v>1341</v>
      </c>
      <c r="E677" s="102">
        <f>SUM(E678:E681)</f>
        <v>796.30000000000007</v>
      </c>
      <c r="F677" s="102"/>
      <c r="G677" s="102">
        <f>SUM(G678:G681)</f>
        <v>0</v>
      </c>
      <c r="H677" s="102">
        <f>SUM(H678:H681)</f>
        <v>1321.48</v>
      </c>
      <c r="I677" s="139">
        <f t="shared" si="45"/>
        <v>165.95253045334672</v>
      </c>
      <c r="J677" s="139" t="e">
        <f t="shared" si="46"/>
        <v>#DIV/0!</v>
      </c>
    </row>
    <row r="678" spans="1:10" s="84" customFormat="1" ht="15" customHeight="1">
      <c r="A678" s="85"/>
      <c r="B678" s="85"/>
      <c r="C678" s="85">
        <v>3431</v>
      </c>
      <c r="D678" s="67" t="s">
        <v>1286</v>
      </c>
      <c r="E678" s="67"/>
      <c r="F678" s="67"/>
      <c r="G678" s="67">
        <v>0</v>
      </c>
      <c r="H678" s="67">
        <v>38.22</v>
      </c>
      <c r="I678" s="139" t="e">
        <f t="shared" si="45"/>
        <v>#DIV/0!</v>
      </c>
      <c r="J678" s="139" t="e">
        <f t="shared" si="46"/>
        <v>#DIV/0!</v>
      </c>
    </row>
    <row r="679" spans="1:10" s="84" customFormat="1" ht="16.5" customHeight="1">
      <c r="A679" s="85"/>
      <c r="B679" s="85"/>
      <c r="C679" s="85">
        <v>3432</v>
      </c>
      <c r="D679" s="141" t="s">
        <v>1298</v>
      </c>
      <c r="E679" s="67">
        <v>780.1</v>
      </c>
      <c r="F679" s="67"/>
      <c r="G679" s="67"/>
      <c r="H679" s="67">
        <v>1283.26</v>
      </c>
      <c r="I679" s="139">
        <f t="shared" si="45"/>
        <v>164.4994231508781</v>
      </c>
      <c r="J679" s="139" t="e">
        <f t="shared" si="46"/>
        <v>#DIV/0!</v>
      </c>
    </row>
    <row r="680" spans="1:10" s="84" customFormat="1" ht="15" customHeight="1">
      <c r="A680" s="85"/>
      <c r="B680" s="85"/>
      <c r="C680" s="85">
        <v>3433</v>
      </c>
      <c r="D680" s="67" t="s">
        <v>1406</v>
      </c>
      <c r="E680" s="67">
        <v>16.2</v>
      </c>
      <c r="F680" s="67"/>
      <c r="G680" s="67"/>
      <c r="H680" s="67"/>
      <c r="I680" s="139">
        <f t="shared" si="45"/>
        <v>0</v>
      </c>
      <c r="J680" s="139" t="e">
        <f t="shared" si="46"/>
        <v>#DIV/0!</v>
      </c>
    </row>
    <row r="681" spans="1:10" s="84" customFormat="1" ht="15" customHeight="1">
      <c r="A681" s="85"/>
      <c r="B681" s="85"/>
      <c r="C681" s="85">
        <v>3434</v>
      </c>
      <c r="D681" s="67" t="s">
        <v>1342</v>
      </c>
      <c r="E681" s="67"/>
      <c r="F681" s="67"/>
      <c r="G681" s="67"/>
      <c r="H681" s="67"/>
      <c r="I681" s="139" t="e">
        <f t="shared" si="45"/>
        <v>#DIV/0!</v>
      </c>
      <c r="J681" s="139" t="e">
        <f t="shared" si="46"/>
        <v>#DIV/0!</v>
      </c>
    </row>
    <row r="682" spans="1:10" s="84" customFormat="1" ht="15" customHeight="1">
      <c r="A682" s="85"/>
      <c r="B682" s="101">
        <v>36</v>
      </c>
      <c r="C682" s="85"/>
      <c r="D682" s="101" t="s">
        <v>1389</v>
      </c>
      <c r="E682" s="102">
        <f>E683</f>
        <v>4950</v>
      </c>
      <c r="F682" s="102">
        <f>F683</f>
        <v>30000</v>
      </c>
      <c r="G682" s="102">
        <f>G683</f>
        <v>28110</v>
      </c>
      <c r="H682" s="102">
        <f>H683</f>
        <v>4072.59</v>
      </c>
      <c r="I682" s="139">
        <f t="shared" si="45"/>
        <v>82.274545454545461</v>
      </c>
      <c r="J682" s="139">
        <f t="shared" si="46"/>
        <v>14.488046958377801</v>
      </c>
    </row>
    <row r="683" spans="1:10" s="84" customFormat="1" ht="15" customHeight="1">
      <c r="A683" s="85"/>
      <c r="B683" s="85"/>
      <c r="C683" s="85">
        <v>3691</v>
      </c>
      <c r="D683" s="67" t="s">
        <v>1300</v>
      </c>
      <c r="E683" s="67">
        <v>4950</v>
      </c>
      <c r="F683" s="67">
        <v>30000</v>
      </c>
      <c r="G683" s="67">
        <v>28110</v>
      </c>
      <c r="H683" s="67">
        <v>4072.59</v>
      </c>
      <c r="I683" s="139">
        <f t="shared" si="45"/>
        <v>82.274545454545461</v>
      </c>
      <c r="J683" s="139">
        <f t="shared" si="46"/>
        <v>14.488046958377801</v>
      </c>
    </row>
    <row r="684" spans="1:10" s="84" customFormat="1" ht="15" customHeight="1">
      <c r="A684" s="85"/>
      <c r="B684" s="101">
        <v>38</v>
      </c>
      <c r="C684" s="85"/>
      <c r="D684" s="101" t="s">
        <v>1350</v>
      </c>
      <c r="E684" s="102">
        <f>SUM(E685:E687)</f>
        <v>12437.01</v>
      </c>
      <c r="F684" s="102">
        <f>SUM(F685:F687)</f>
        <v>10000</v>
      </c>
      <c r="G684" s="102">
        <f>SUM(G685:G687)</f>
        <v>10000</v>
      </c>
      <c r="H684" s="102">
        <f>SUM(H685:H687)</f>
        <v>4150</v>
      </c>
      <c r="I684" s="139">
        <f t="shared" si="45"/>
        <v>33.368148775308534</v>
      </c>
      <c r="J684" s="139">
        <f t="shared" si="46"/>
        <v>41.5</v>
      </c>
    </row>
    <row r="685" spans="1:10" s="84" customFormat="1" ht="15" customHeight="1">
      <c r="A685" s="85"/>
      <c r="B685" s="85"/>
      <c r="C685" s="85">
        <v>3811</v>
      </c>
      <c r="D685" s="67" t="s">
        <v>1307</v>
      </c>
      <c r="E685" s="67">
        <v>3791.43</v>
      </c>
      <c r="F685" s="67">
        <v>5500</v>
      </c>
      <c r="G685" s="67">
        <v>5500</v>
      </c>
      <c r="H685" s="67">
        <v>4150</v>
      </c>
      <c r="I685" s="139">
        <f t="shared" si="45"/>
        <v>109.45738151568143</v>
      </c>
      <c r="J685" s="139">
        <f t="shared" si="46"/>
        <v>75.454545454545453</v>
      </c>
    </row>
    <row r="686" spans="1:10" s="84" customFormat="1" ht="15" customHeight="1">
      <c r="A686" s="85"/>
      <c r="B686" s="85"/>
      <c r="C686" s="85">
        <v>3812</v>
      </c>
      <c r="D686" s="67" t="s">
        <v>1402</v>
      </c>
      <c r="E686" s="67">
        <v>8645.58</v>
      </c>
      <c r="F686" s="67">
        <v>4500</v>
      </c>
      <c r="G686" s="67">
        <v>4500</v>
      </c>
      <c r="H686" s="67"/>
      <c r="I686" s="139">
        <f t="shared" si="45"/>
        <v>0</v>
      </c>
      <c r="J686" s="139">
        <f t="shared" si="46"/>
        <v>0</v>
      </c>
    </row>
    <row r="687" spans="1:10" s="84" customFormat="1" ht="15" customHeight="1">
      <c r="A687" s="85"/>
      <c r="B687" s="85"/>
      <c r="C687" s="85">
        <v>3831</v>
      </c>
      <c r="D687" s="67" t="s">
        <v>1412</v>
      </c>
      <c r="E687" s="67">
        <v>0</v>
      </c>
      <c r="F687" s="67">
        <v>0</v>
      </c>
      <c r="G687" s="67">
        <v>0</v>
      </c>
      <c r="H687" s="67"/>
      <c r="I687" s="139" t="e">
        <f t="shared" si="45"/>
        <v>#DIV/0!</v>
      </c>
      <c r="J687" s="139" t="e">
        <f t="shared" si="46"/>
        <v>#DIV/0!</v>
      </c>
    </row>
    <row r="688" spans="1:10" s="84" customFormat="1" ht="15" customHeight="1">
      <c r="A688" s="101">
        <v>4</v>
      </c>
      <c r="B688" s="85"/>
      <c r="C688" s="85"/>
      <c r="D688" s="101" t="s">
        <v>1343</v>
      </c>
      <c r="E688" s="102">
        <f>E689</f>
        <v>331.81</v>
      </c>
      <c r="F688" s="102">
        <f>F689</f>
        <v>70000</v>
      </c>
      <c r="G688" s="102">
        <f>G689</f>
        <v>50000</v>
      </c>
      <c r="H688" s="102">
        <f>H689</f>
        <v>0</v>
      </c>
      <c r="I688" s="139">
        <f t="shared" si="45"/>
        <v>0</v>
      </c>
      <c r="J688" s="139">
        <f t="shared" si="46"/>
        <v>0</v>
      </c>
    </row>
    <row r="689" spans="1:10" s="84" customFormat="1" ht="15" customHeight="1">
      <c r="A689" s="85"/>
      <c r="B689" s="101">
        <v>42</v>
      </c>
      <c r="C689" s="85"/>
      <c r="D689" s="101" t="s">
        <v>1344</v>
      </c>
      <c r="E689" s="102">
        <f>SUM(E690:E695)</f>
        <v>331.81</v>
      </c>
      <c r="F689" s="102">
        <f>SUM(F690:F695)</f>
        <v>70000</v>
      </c>
      <c r="G689" s="102">
        <f>SUM(G690:G695)</f>
        <v>50000</v>
      </c>
      <c r="H689" s="102">
        <f>SUM(H690:H695)</f>
        <v>0</v>
      </c>
      <c r="I689" s="139">
        <f t="shared" si="45"/>
        <v>0</v>
      </c>
      <c r="J689" s="139">
        <f t="shared" si="46"/>
        <v>0</v>
      </c>
    </row>
    <row r="690" spans="1:10" s="84" customFormat="1" ht="15" customHeight="1">
      <c r="A690" s="85"/>
      <c r="B690" s="85"/>
      <c r="C690" s="85">
        <v>4221</v>
      </c>
      <c r="D690" s="67" t="s">
        <v>1287</v>
      </c>
      <c r="E690" s="67">
        <v>331.81</v>
      </c>
      <c r="F690" s="67">
        <v>70000</v>
      </c>
      <c r="G690" s="67">
        <v>50000</v>
      </c>
      <c r="H690" s="67"/>
      <c r="I690" s="139">
        <f t="shared" si="45"/>
        <v>0</v>
      </c>
      <c r="J690" s="139">
        <f t="shared" si="46"/>
        <v>0</v>
      </c>
    </row>
    <row r="691" spans="1:10" s="84" customFormat="1" ht="15" customHeight="1">
      <c r="A691" s="85"/>
      <c r="B691" s="85"/>
      <c r="C691" s="85">
        <v>4222</v>
      </c>
      <c r="D691" s="67" t="s">
        <v>1302</v>
      </c>
      <c r="E691" s="67"/>
      <c r="F691" s="67"/>
      <c r="G691" s="67"/>
      <c r="H691" s="67"/>
      <c r="I691" s="139" t="e">
        <f t="shared" si="45"/>
        <v>#DIV/0!</v>
      </c>
      <c r="J691" s="139" t="e">
        <f t="shared" si="46"/>
        <v>#DIV/0!</v>
      </c>
    </row>
    <row r="692" spans="1:10" s="84" customFormat="1" ht="15" customHeight="1">
      <c r="A692" s="85"/>
      <c r="B692" s="85"/>
      <c r="C692" s="85">
        <v>4223</v>
      </c>
      <c r="D692" s="67" t="s">
        <v>1309</v>
      </c>
      <c r="E692" s="67"/>
      <c r="F692" s="67"/>
      <c r="G692" s="67"/>
      <c r="H692" s="67"/>
      <c r="I692" s="139" t="e">
        <f t="shared" si="45"/>
        <v>#DIV/0!</v>
      </c>
      <c r="J692" s="139" t="e">
        <f t="shared" si="46"/>
        <v>#DIV/0!</v>
      </c>
    </row>
    <row r="693" spans="1:10" s="84" customFormat="1" ht="15" customHeight="1">
      <c r="A693" s="85"/>
      <c r="B693" s="85"/>
      <c r="C693" s="104" t="s">
        <v>1457</v>
      </c>
      <c r="D693" s="67" t="s">
        <v>1310</v>
      </c>
      <c r="E693" s="67"/>
      <c r="F693" s="67"/>
      <c r="G693" s="67"/>
      <c r="H693" s="67"/>
      <c r="I693" s="139" t="e">
        <f t="shared" si="45"/>
        <v>#DIV/0!</v>
      </c>
      <c r="J693" s="139" t="e">
        <f t="shared" si="46"/>
        <v>#DIV/0!</v>
      </c>
    </row>
    <row r="694" spans="1:10" s="84" customFormat="1" ht="15" customHeight="1">
      <c r="A694" s="85"/>
      <c r="B694" s="85"/>
      <c r="C694" s="104">
        <v>4262</v>
      </c>
      <c r="D694" s="67" t="s">
        <v>1409</v>
      </c>
      <c r="E694" s="67"/>
      <c r="F694" s="67"/>
      <c r="G694" s="67"/>
      <c r="H694" s="67"/>
      <c r="I694" s="139" t="e">
        <f t="shared" si="45"/>
        <v>#DIV/0!</v>
      </c>
      <c r="J694" s="139" t="e">
        <f t="shared" si="46"/>
        <v>#DIV/0!</v>
      </c>
    </row>
    <row r="695" spans="1:10" s="84" customFormat="1" ht="15" customHeight="1">
      <c r="A695" s="85"/>
      <c r="B695" s="85"/>
      <c r="C695" s="85">
        <v>4264</v>
      </c>
      <c r="D695" s="67" t="s">
        <v>1304</v>
      </c>
      <c r="E695" s="67"/>
      <c r="F695" s="67"/>
      <c r="G695" s="67"/>
      <c r="H695" s="67"/>
      <c r="I695" s="139" t="e">
        <f t="shared" si="45"/>
        <v>#DIV/0!</v>
      </c>
      <c r="J695" s="139" t="e">
        <f t="shared" si="46"/>
        <v>#DIV/0!</v>
      </c>
    </row>
    <row r="696" spans="1:10" s="84" customFormat="1" ht="15" customHeight="1">
      <c r="A696" s="258" t="s">
        <v>1262</v>
      </c>
      <c r="B696" s="270"/>
      <c r="C696" s="270"/>
      <c r="D696" s="271"/>
      <c r="E696" s="135">
        <f>E697+E738</f>
        <v>3735.13</v>
      </c>
      <c r="F696" s="135">
        <f>F697+F738</f>
        <v>1840</v>
      </c>
      <c r="G696" s="135">
        <f>G697+G738</f>
        <v>9682</v>
      </c>
      <c r="H696" s="135">
        <f>H697+H738</f>
        <v>257277.71</v>
      </c>
      <c r="I696" s="136">
        <f t="shared" si="45"/>
        <v>6888.0523569460765</v>
      </c>
      <c r="J696" s="136">
        <f t="shared" si="46"/>
        <v>2657.2785581491426</v>
      </c>
    </row>
    <row r="697" spans="1:10" s="84" customFormat="1" ht="15" customHeight="1">
      <c r="A697" s="101">
        <v>3</v>
      </c>
      <c r="B697" s="85"/>
      <c r="C697" s="41"/>
      <c r="D697" s="41" t="s">
        <v>1356</v>
      </c>
      <c r="E697" s="64">
        <f>E698+E704+E727+E731+E734+E736</f>
        <v>3735.13</v>
      </c>
      <c r="F697" s="64">
        <f>F698+F704+F727+F731+F734+F736</f>
        <v>1840</v>
      </c>
      <c r="G697" s="64">
        <f>G698+G704+G727+G731+G734+G736</f>
        <v>4682</v>
      </c>
      <c r="H697" s="64">
        <f>H698+H704+H727+H731+H734+H736</f>
        <v>250661.46</v>
      </c>
      <c r="I697" s="138">
        <f t="shared" si="45"/>
        <v>6710.9166213759618</v>
      </c>
      <c r="J697" s="138">
        <f t="shared" si="46"/>
        <v>5353.7261853908585</v>
      </c>
    </row>
    <row r="698" spans="1:10" s="84" customFormat="1" ht="15" customHeight="1">
      <c r="A698" s="85"/>
      <c r="B698" s="101">
        <v>31</v>
      </c>
      <c r="C698" s="41"/>
      <c r="D698" s="41" t="s">
        <v>1318</v>
      </c>
      <c r="E698" s="64">
        <f>SUM(E699:E703)</f>
        <v>0</v>
      </c>
      <c r="F698" s="64">
        <f>SUM(F699:F703)</f>
        <v>0</v>
      </c>
      <c r="G698" s="64">
        <f>SUM(G699:G703)</f>
        <v>1165</v>
      </c>
      <c r="H698" s="64">
        <f>SUM(H699:H703)</f>
        <v>240799.03</v>
      </c>
      <c r="I698" s="138" t="e">
        <f t="shared" si="45"/>
        <v>#DIV/0!</v>
      </c>
      <c r="J698" s="138">
        <f t="shared" si="46"/>
        <v>20669.444635193133</v>
      </c>
    </row>
    <row r="699" spans="1:10" s="84" customFormat="1" ht="15" customHeight="1">
      <c r="A699" s="85"/>
      <c r="B699" s="85"/>
      <c r="C699" s="85">
        <v>3111</v>
      </c>
      <c r="D699" s="67" t="s">
        <v>1395</v>
      </c>
      <c r="E699" s="67"/>
      <c r="F699" s="67"/>
      <c r="G699" s="67">
        <v>1000</v>
      </c>
      <c r="H699" s="67">
        <f>742.52+198305</f>
        <v>199047.52</v>
      </c>
      <c r="I699" s="139" t="e">
        <f t="shared" si="45"/>
        <v>#DIV/0!</v>
      </c>
      <c r="J699" s="139">
        <f t="shared" si="46"/>
        <v>19904.752</v>
      </c>
    </row>
    <row r="700" spans="1:10" s="84" customFormat="1" ht="15" customHeight="1">
      <c r="A700" s="85"/>
      <c r="B700" s="85"/>
      <c r="C700" s="85">
        <v>3112</v>
      </c>
      <c r="D700" s="67" t="s">
        <v>1405</v>
      </c>
      <c r="E700" s="67"/>
      <c r="F700" s="67"/>
      <c r="G700" s="67"/>
      <c r="H700" s="67">
        <v>2048</v>
      </c>
      <c r="I700" s="139" t="e">
        <f t="shared" si="45"/>
        <v>#DIV/0!</v>
      </c>
      <c r="J700" s="139" t="e">
        <f t="shared" si="46"/>
        <v>#DIV/0!</v>
      </c>
    </row>
    <row r="701" spans="1:10" s="84" customFormat="1" ht="15" customHeight="1">
      <c r="A701" s="85"/>
      <c r="B701" s="85"/>
      <c r="C701" s="85">
        <v>3121</v>
      </c>
      <c r="D701" s="67" t="s">
        <v>1293</v>
      </c>
      <c r="E701" s="67"/>
      <c r="F701" s="67"/>
      <c r="G701" s="67"/>
      <c r="H701" s="67"/>
      <c r="I701" s="139" t="e">
        <f t="shared" si="45"/>
        <v>#DIV/0!</v>
      </c>
      <c r="J701" s="139" t="e">
        <f t="shared" si="46"/>
        <v>#DIV/0!</v>
      </c>
    </row>
    <row r="702" spans="1:10" s="84" customFormat="1" ht="15" customHeight="1">
      <c r="A702" s="85"/>
      <c r="B702" s="85"/>
      <c r="C702" s="85">
        <v>3132</v>
      </c>
      <c r="D702" s="67" t="s">
        <v>1354</v>
      </c>
      <c r="E702" s="67"/>
      <c r="F702" s="67"/>
      <c r="G702" s="67">
        <v>165</v>
      </c>
      <c r="H702" s="67">
        <f>122.51+39581</f>
        <v>39703.51</v>
      </c>
      <c r="I702" s="139" t="e">
        <f t="shared" si="45"/>
        <v>#DIV/0!</v>
      </c>
      <c r="J702" s="139">
        <f t="shared" si="46"/>
        <v>24062.733333333337</v>
      </c>
    </row>
    <row r="703" spans="1:10" s="84" customFormat="1" ht="15" customHeight="1">
      <c r="A703" s="85"/>
      <c r="B703" s="85"/>
      <c r="C703" s="85">
        <v>3133</v>
      </c>
      <c r="D703" s="67" t="s">
        <v>1396</v>
      </c>
      <c r="E703" s="67"/>
      <c r="F703" s="67"/>
      <c r="G703" s="67"/>
      <c r="H703" s="67"/>
      <c r="I703" s="139" t="e">
        <f t="shared" si="45"/>
        <v>#DIV/0!</v>
      </c>
      <c r="J703" s="139" t="e">
        <f t="shared" si="46"/>
        <v>#DIV/0!</v>
      </c>
    </row>
    <row r="704" spans="1:10" s="84" customFormat="1" ht="15" customHeight="1">
      <c r="A704" s="85"/>
      <c r="B704" s="101">
        <v>32</v>
      </c>
      <c r="C704" s="85"/>
      <c r="D704" s="101" t="s">
        <v>1321</v>
      </c>
      <c r="E704" s="102">
        <f>SUM(E705:E726)</f>
        <v>1831.13</v>
      </c>
      <c r="F704" s="102">
        <f>SUM(F705:F726)</f>
        <v>1840</v>
      </c>
      <c r="G704" s="102">
        <f>SUM(G705:G726)</f>
        <v>3517</v>
      </c>
      <c r="H704" s="102">
        <f>SUM(H705:H726)</f>
        <v>9862.43</v>
      </c>
      <c r="I704" s="139">
        <f t="shared" si="45"/>
        <v>538.59802417086712</v>
      </c>
      <c r="J704" s="139">
        <f t="shared" si="46"/>
        <v>280.42166619277793</v>
      </c>
    </row>
    <row r="705" spans="1:10" s="84" customFormat="1" ht="15" customHeight="1">
      <c r="A705" s="85"/>
      <c r="B705" s="85"/>
      <c r="C705" s="85">
        <v>3211</v>
      </c>
      <c r="D705" s="67" t="s">
        <v>1264</v>
      </c>
      <c r="E705" s="67"/>
      <c r="F705" s="67"/>
      <c r="G705" s="67"/>
      <c r="H705" s="67">
        <v>697.61</v>
      </c>
      <c r="I705" s="139" t="e">
        <f t="shared" si="45"/>
        <v>#DIV/0!</v>
      </c>
      <c r="J705" s="139" t="e">
        <f t="shared" si="46"/>
        <v>#DIV/0!</v>
      </c>
    </row>
    <row r="706" spans="1:10" s="84" customFormat="1" ht="15" customHeight="1">
      <c r="A706" s="85"/>
      <c r="B706" s="85"/>
      <c r="C706" s="85">
        <v>3212</v>
      </c>
      <c r="D706" s="67" t="s">
        <v>1265</v>
      </c>
      <c r="E706" s="67"/>
      <c r="F706" s="67"/>
      <c r="G706" s="67"/>
      <c r="H706" s="67">
        <v>39.81</v>
      </c>
      <c r="I706" s="139" t="e">
        <f t="shared" si="45"/>
        <v>#DIV/0!</v>
      </c>
      <c r="J706" s="139" t="e">
        <f t="shared" si="46"/>
        <v>#DIV/0!</v>
      </c>
    </row>
    <row r="707" spans="1:10" s="84" customFormat="1" ht="15" customHeight="1">
      <c r="A707" s="85"/>
      <c r="B707" s="85"/>
      <c r="C707" s="85">
        <v>3213</v>
      </c>
      <c r="D707" s="67" t="s">
        <v>1266</v>
      </c>
      <c r="E707" s="67"/>
      <c r="F707" s="67"/>
      <c r="G707" s="67"/>
      <c r="H707" s="67"/>
      <c r="I707" s="139" t="e">
        <f t="shared" si="45"/>
        <v>#DIV/0!</v>
      </c>
      <c r="J707" s="139" t="e">
        <f t="shared" si="46"/>
        <v>#DIV/0!</v>
      </c>
    </row>
    <row r="708" spans="1:10" s="84" customFormat="1" ht="15" customHeight="1">
      <c r="A708" s="85"/>
      <c r="B708" s="85"/>
      <c r="C708" s="85">
        <v>3221</v>
      </c>
      <c r="D708" s="67" t="s">
        <v>1267</v>
      </c>
      <c r="E708" s="67"/>
      <c r="F708" s="67"/>
      <c r="G708" s="67"/>
      <c r="H708" s="67"/>
      <c r="I708" s="139" t="e">
        <f t="shared" si="45"/>
        <v>#DIV/0!</v>
      </c>
      <c r="J708" s="139" t="e">
        <f t="shared" si="46"/>
        <v>#DIV/0!</v>
      </c>
    </row>
    <row r="709" spans="1:10" s="84" customFormat="1" ht="15" customHeight="1">
      <c r="A709" s="85"/>
      <c r="B709" s="85"/>
      <c r="C709" s="85">
        <v>3223</v>
      </c>
      <c r="D709" s="67" t="s">
        <v>1269</v>
      </c>
      <c r="E709" s="67">
        <v>23.7</v>
      </c>
      <c r="F709" s="67"/>
      <c r="G709" s="67"/>
      <c r="H709" s="67"/>
      <c r="I709" s="139">
        <f t="shared" si="45"/>
        <v>0</v>
      </c>
      <c r="J709" s="139" t="e">
        <f t="shared" si="46"/>
        <v>#DIV/0!</v>
      </c>
    </row>
    <row r="710" spans="1:10" s="84" customFormat="1" ht="15" customHeight="1">
      <c r="A710" s="85"/>
      <c r="B710" s="85"/>
      <c r="C710" s="85">
        <v>3224</v>
      </c>
      <c r="D710" s="67" t="s">
        <v>1270</v>
      </c>
      <c r="E710" s="67"/>
      <c r="F710" s="67"/>
      <c r="G710" s="67"/>
      <c r="H710" s="67"/>
      <c r="I710" s="139" t="e">
        <f t="shared" si="45"/>
        <v>#DIV/0!</v>
      </c>
      <c r="J710" s="139" t="e">
        <f t="shared" si="46"/>
        <v>#DIV/0!</v>
      </c>
    </row>
    <row r="711" spans="1:10" s="84" customFormat="1" ht="15" customHeight="1">
      <c r="A711" s="85"/>
      <c r="B711" s="85"/>
      <c r="C711" s="85">
        <v>3227</v>
      </c>
      <c r="D711" s="67" t="s">
        <v>1305</v>
      </c>
      <c r="E711" s="67"/>
      <c r="F711" s="67"/>
      <c r="G711" s="67"/>
      <c r="H711" s="67"/>
      <c r="I711" s="139" t="e">
        <f t="shared" si="45"/>
        <v>#DIV/0!</v>
      </c>
      <c r="J711" s="139" t="e">
        <f t="shared" si="46"/>
        <v>#DIV/0!</v>
      </c>
    </row>
    <row r="712" spans="1:10" s="84" customFormat="1" ht="15" customHeight="1">
      <c r="A712" s="85"/>
      <c r="B712" s="85"/>
      <c r="C712" s="85">
        <v>3231</v>
      </c>
      <c r="D712" s="67" t="s">
        <v>1272</v>
      </c>
      <c r="E712" s="67"/>
      <c r="F712" s="67"/>
      <c r="G712" s="67"/>
      <c r="H712" s="67"/>
      <c r="I712" s="139" t="e">
        <f t="shared" si="45"/>
        <v>#DIV/0!</v>
      </c>
      <c r="J712" s="139" t="e">
        <f t="shared" si="46"/>
        <v>#DIV/0!</v>
      </c>
    </row>
    <row r="713" spans="1:10" s="84" customFormat="1" ht="15" customHeight="1">
      <c r="A713" s="85"/>
      <c r="B713" s="85"/>
      <c r="C713" s="85">
        <v>3232</v>
      </c>
      <c r="D713" s="67" t="s">
        <v>1273</v>
      </c>
      <c r="E713" s="67"/>
      <c r="F713" s="67"/>
      <c r="G713" s="67"/>
      <c r="H713" s="67"/>
      <c r="I713" s="139" t="e">
        <f t="shared" ref="I713:I776" si="47">H713/E713*100</f>
        <v>#DIV/0!</v>
      </c>
      <c r="J713" s="139" t="e">
        <f t="shared" si="46"/>
        <v>#DIV/0!</v>
      </c>
    </row>
    <row r="714" spans="1:10" s="84" customFormat="1" ht="15" customHeight="1">
      <c r="A714" s="85"/>
      <c r="B714" s="85"/>
      <c r="C714" s="85">
        <v>3233</v>
      </c>
      <c r="D714" s="67" t="s">
        <v>1274</v>
      </c>
      <c r="E714" s="67"/>
      <c r="F714" s="67"/>
      <c r="G714" s="67"/>
      <c r="H714" s="67"/>
      <c r="I714" s="139" t="e">
        <f t="shared" si="47"/>
        <v>#DIV/0!</v>
      </c>
      <c r="J714" s="139" t="e">
        <f t="shared" si="46"/>
        <v>#DIV/0!</v>
      </c>
    </row>
    <row r="715" spans="1:10" s="84" customFormat="1" ht="15" customHeight="1">
      <c r="A715" s="85"/>
      <c r="B715" s="85"/>
      <c r="C715" s="85">
        <v>3234</v>
      </c>
      <c r="D715" s="67" t="s">
        <v>1275</v>
      </c>
      <c r="E715" s="67"/>
      <c r="F715" s="67"/>
      <c r="G715" s="67"/>
      <c r="H715" s="67">
        <v>305.58</v>
      </c>
      <c r="I715" s="139" t="e">
        <f t="shared" si="47"/>
        <v>#DIV/0!</v>
      </c>
      <c r="J715" s="139" t="e">
        <f t="shared" ref="J715:J778" si="48">H715/G715*100</f>
        <v>#DIV/0!</v>
      </c>
    </row>
    <row r="716" spans="1:10" s="84" customFormat="1" ht="15" customHeight="1">
      <c r="A716" s="85"/>
      <c r="B716" s="85"/>
      <c r="C716" s="85">
        <v>3235</v>
      </c>
      <c r="D716" s="67" t="s">
        <v>1276</v>
      </c>
      <c r="E716" s="67">
        <v>1310.8</v>
      </c>
      <c r="F716" s="67">
        <v>1300</v>
      </c>
      <c r="G716" s="67"/>
      <c r="H716" s="67">
        <v>1656.54</v>
      </c>
      <c r="I716" s="139">
        <f t="shared" si="47"/>
        <v>126.37625877326823</v>
      </c>
      <c r="J716" s="139" t="e">
        <f t="shared" si="48"/>
        <v>#DIV/0!</v>
      </c>
    </row>
    <row r="717" spans="1:10" s="84" customFormat="1" ht="15" customHeight="1">
      <c r="A717" s="85"/>
      <c r="B717" s="85"/>
      <c r="C717" s="85">
        <v>3236</v>
      </c>
      <c r="D717" s="67" t="s">
        <v>1277</v>
      </c>
      <c r="E717" s="67"/>
      <c r="F717" s="67"/>
      <c r="G717" s="67"/>
      <c r="H717" s="67"/>
      <c r="I717" s="139" t="e">
        <f t="shared" si="47"/>
        <v>#DIV/0!</v>
      </c>
      <c r="J717" s="139" t="e">
        <f t="shared" si="48"/>
        <v>#DIV/0!</v>
      </c>
    </row>
    <row r="718" spans="1:10" s="84" customFormat="1" ht="15" customHeight="1">
      <c r="A718" s="85"/>
      <c r="B718" s="85"/>
      <c r="C718" s="85">
        <v>3237</v>
      </c>
      <c r="D718" s="67" t="s">
        <v>1278</v>
      </c>
      <c r="E718" s="67">
        <v>456.63</v>
      </c>
      <c r="F718" s="67">
        <v>500</v>
      </c>
      <c r="G718" s="67"/>
      <c r="H718" s="67">
        <v>4578.1899999999996</v>
      </c>
      <c r="I718" s="139">
        <f t="shared" si="47"/>
        <v>1002.6038587039835</v>
      </c>
      <c r="J718" s="139" t="e">
        <f t="shared" si="48"/>
        <v>#DIV/0!</v>
      </c>
    </row>
    <row r="719" spans="1:10" s="84" customFormat="1" ht="15" customHeight="1">
      <c r="A719" s="85"/>
      <c r="B719" s="85"/>
      <c r="C719" s="85">
        <v>3238</v>
      </c>
      <c r="D719" s="67" t="s">
        <v>1279</v>
      </c>
      <c r="E719" s="67"/>
      <c r="F719" s="67"/>
      <c r="G719" s="67"/>
      <c r="H719" s="67"/>
      <c r="I719" s="139" t="e">
        <f t="shared" si="47"/>
        <v>#DIV/0!</v>
      </c>
      <c r="J719" s="139" t="e">
        <f t="shared" si="48"/>
        <v>#DIV/0!</v>
      </c>
    </row>
    <row r="720" spans="1:10" s="84" customFormat="1" ht="15" customHeight="1">
      <c r="A720" s="85"/>
      <c r="B720" s="85"/>
      <c r="C720" s="85">
        <v>3239</v>
      </c>
      <c r="D720" s="67" t="s">
        <v>1280</v>
      </c>
      <c r="E720" s="67"/>
      <c r="F720" s="67"/>
      <c r="G720" s="67"/>
      <c r="H720" s="67">
        <v>450</v>
      </c>
      <c r="I720" s="139" t="e">
        <f t="shared" si="47"/>
        <v>#DIV/0!</v>
      </c>
      <c r="J720" s="139" t="e">
        <f t="shared" si="48"/>
        <v>#DIV/0!</v>
      </c>
    </row>
    <row r="721" spans="1:10" s="84" customFormat="1" ht="15" customHeight="1">
      <c r="A721" s="85"/>
      <c r="B721" s="85"/>
      <c r="C721" s="85">
        <v>3241</v>
      </c>
      <c r="D721" s="67" t="s">
        <v>1413</v>
      </c>
      <c r="E721" s="67"/>
      <c r="F721" s="67"/>
      <c r="G721" s="67"/>
      <c r="H721" s="67"/>
      <c r="I721" s="139" t="e">
        <f t="shared" si="47"/>
        <v>#DIV/0!</v>
      </c>
      <c r="J721" s="139" t="e">
        <f t="shared" si="48"/>
        <v>#DIV/0!</v>
      </c>
    </row>
    <row r="722" spans="1:10" s="84" customFormat="1" ht="15" customHeight="1">
      <c r="A722" s="85"/>
      <c r="B722" s="85"/>
      <c r="C722" s="85">
        <v>3292</v>
      </c>
      <c r="D722" s="67" t="s">
        <v>1281</v>
      </c>
      <c r="E722" s="67"/>
      <c r="F722" s="67"/>
      <c r="G722" s="67"/>
      <c r="H722" s="67"/>
      <c r="I722" s="139" t="e">
        <f t="shared" si="47"/>
        <v>#DIV/0!</v>
      </c>
      <c r="J722" s="139" t="e">
        <f t="shared" si="48"/>
        <v>#DIV/0!</v>
      </c>
    </row>
    <row r="723" spans="1:10" s="84" customFormat="1" ht="15" customHeight="1">
      <c r="A723" s="85"/>
      <c r="B723" s="85"/>
      <c r="C723" s="85">
        <v>3293</v>
      </c>
      <c r="D723" s="67" t="s">
        <v>1297</v>
      </c>
      <c r="E723" s="67"/>
      <c r="F723" s="67"/>
      <c r="G723" s="67"/>
      <c r="H723" s="67">
        <v>2134.6999999999998</v>
      </c>
      <c r="I723" s="139" t="e">
        <f t="shared" si="47"/>
        <v>#DIV/0!</v>
      </c>
      <c r="J723" s="139" t="e">
        <f t="shared" si="48"/>
        <v>#DIV/0!</v>
      </c>
    </row>
    <row r="724" spans="1:10" s="84" customFormat="1" ht="15" customHeight="1">
      <c r="A724" s="85"/>
      <c r="B724" s="85"/>
      <c r="C724" s="85">
        <v>3294</v>
      </c>
      <c r="D724" s="67" t="s">
        <v>1283</v>
      </c>
      <c r="E724" s="67"/>
      <c r="F724" s="67"/>
      <c r="G724" s="67"/>
      <c r="H724" s="67"/>
      <c r="I724" s="139" t="e">
        <f t="shared" si="47"/>
        <v>#DIV/0!</v>
      </c>
      <c r="J724" s="139" t="e">
        <f t="shared" si="48"/>
        <v>#DIV/0!</v>
      </c>
    </row>
    <row r="725" spans="1:10" s="84" customFormat="1" ht="15" customHeight="1">
      <c r="A725" s="85"/>
      <c r="B725" s="85"/>
      <c r="C725" s="85">
        <v>3295</v>
      </c>
      <c r="D725" s="67" t="s">
        <v>1284</v>
      </c>
      <c r="E725" s="67"/>
      <c r="F725" s="67"/>
      <c r="G725" s="67"/>
      <c r="H725" s="67"/>
      <c r="I725" s="139" t="e">
        <f t="shared" si="47"/>
        <v>#DIV/0!</v>
      </c>
      <c r="J725" s="139" t="e">
        <f t="shared" si="48"/>
        <v>#DIV/0!</v>
      </c>
    </row>
    <row r="726" spans="1:10" s="84" customFormat="1" ht="15" customHeight="1">
      <c r="A726" s="85"/>
      <c r="B726" s="85"/>
      <c r="C726" s="85">
        <v>3299</v>
      </c>
      <c r="D726" s="67" t="s">
        <v>1285</v>
      </c>
      <c r="E726" s="67">
        <v>40</v>
      </c>
      <c r="F726" s="67">
        <v>40</v>
      </c>
      <c r="G726" s="67">
        <v>3517</v>
      </c>
      <c r="H726" s="67"/>
      <c r="I726" s="139">
        <f t="shared" si="47"/>
        <v>0</v>
      </c>
      <c r="J726" s="139">
        <f t="shared" si="48"/>
        <v>0</v>
      </c>
    </row>
    <row r="727" spans="1:10" s="84" customFormat="1" ht="15" customHeight="1">
      <c r="A727" s="85"/>
      <c r="B727" s="101">
        <v>34</v>
      </c>
      <c r="C727" s="85"/>
      <c r="D727" s="101" t="s">
        <v>1341</v>
      </c>
      <c r="E727" s="102">
        <f>SUM(E728:E730)</f>
        <v>0</v>
      </c>
      <c r="F727" s="102">
        <f>SUM(F728:F730)</f>
        <v>0</v>
      </c>
      <c r="G727" s="102">
        <f>SUM(G728:G730)</f>
        <v>0</v>
      </c>
      <c r="H727" s="102">
        <f>SUM(H728:H730)</f>
        <v>0</v>
      </c>
      <c r="I727" s="139" t="e">
        <f t="shared" si="47"/>
        <v>#DIV/0!</v>
      </c>
      <c r="J727" s="139" t="e">
        <f t="shared" si="48"/>
        <v>#DIV/0!</v>
      </c>
    </row>
    <row r="728" spans="1:10" s="84" customFormat="1" ht="15" customHeight="1">
      <c r="A728" s="85"/>
      <c r="B728" s="85"/>
      <c r="C728" s="85">
        <v>3431</v>
      </c>
      <c r="D728" s="67" t="s">
        <v>1286</v>
      </c>
      <c r="E728" s="67"/>
      <c r="F728" s="67"/>
      <c r="G728" s="67"/>
      <c r="H728" s="67"/>
      <c r="I728" s="139" t="e">
        <f t="shared" si="47"/>
        <v>#DIV/0!</v>
      </c>
      <c r="J728" s="139" t="e">
        <f t="shared" si="48"/>
        <v>#DIV/0!</v>
      </c>
    </row>
    <row r="729" spans="1:10" s="84" customFormat="1" ht="15.75" customHeight="1">
      <c r="A729" s="85"/>
      <c r="B729" s="85"/>
      <c r="C729" s="85">
        <v>3432</v>
      </c>
      <c r="D729" s="141" t="s">
        <v>1298</v>
      </c>
      <c r="E729" s="67"/>
      <c r="F729" s="67"/>
      <c r="G729" s="67"/>
      <c r="H729" s="67"/>
      <c r="I729" s="139" t="e">
        <f t="shared" si="47"/>
        <v>#DIV/0!</v>
      </c>
      <c r="J729" s="139" t="e">
        <f t="shared" si="48"/>
        <v>#DIV/0!</v>
      </c>
    </row>
    <row r="730" spans="1:10" s="84" customFormat="1" ht="15" customHeight="1">
      <c r="A730" s="85"/>
      <c r="B730" s="85"/>
      <c r="C730" s="85">
        <v>3434</v>
      </c>
      <c r="D730" s="141" t="s">
        <v>1342</v>
      </c>
      <c r="E730" s="67"/>
      <c r="F730" s="67"/>
      <c r="G730" s="67"/>
      <c r="H730" s="67"/>
      <c r="I730" s="139" t="e">
        <f t="shared" si="47"/>
        <v>#DIV/0!</v>
      </c>
      <c r="J730" s="139" t="e">
        <f t="shared" si="48"/>
        <v>#DIV/0!</v>
      </c>
    </row>
    <row r="731" spans="1:10" s="84" customFormat="1" ht="15" customHeight="1">
      <c r="A731" s="85"/>
      <c r="B731" s="101">
        <v>36</v>
      </c>
      <c r="C731" s="85"/>
      <c r="D731" s="101" t="s">
        <v>1389</v>
      </c>
      <c r="E731" s="102">
        <f>SUM(E732:E733)</f>
        <v>1904</v>
      </c>
      <c r="F731" s="102">
        <f>SUM(F732:F733)</f>
        <v>0</v>
      </c>
      <c r="G731" s="102">
        <f>SUM(G732:G733)</f>
        <v>0</v>
      </c>
      <c r="H731" s="102">
        <f>SUM(H732:H733)</f>
        <v>0</v>
      </c>
      <c r="I731" s="139">
        <f t="shared" si="47"/>
        <v>0</v>
      </c>
      <c r="J731" s="139" t="e">
        <f t="shared" si="48"/>
        <v>#DIV/0!</v>
      </c>
    </row>
    <row r="732" spans="1:10" s="84" customFormat="1" ht="12" customHeight="1">
      <c r="A732" s="85"/>
      <c r="B732" s="85"/>
      <c r="C732" s="85">
        <v>3611</v>
      </c>
      <c r="D732" s="141" t="s">
        <v>1528</v>
      </c>
      <c r="E732" s="67"/>
      <c r="F732" s="67"/>
      <c r="G732" s="67"/>
      <c r="H732" s="67"/>
      <c r="I732" s="139" t="e">
        <f t="shared" si="47"/>
        <v>#DIV/0!</v>
      </c>
      <c r="J732" s="139" t="e">
        <f t="shared" si="48"/>
        <v>#DIV/0!</v>
      </c>
    </row>
    <row r="733" spans="1:10" s="84" customFormat="1" ht="15" customHeight="1">
      <c r="A733" s="85"/>
      <c r="B733" s="85"/>
      <c r="C733" s="85">
        <v>3691</v>
      </c>
      <c r="D733" s="67" t="s">
        <v>1414</v>
      </c>
      <c r="E733" s="67">
        <v>1904</v>
      </c>
      <c r="F733" s="67"/>
      <c r="G733" s="67"/>
      <c r="H733" s="67"/>
      <c r="I733" s="139">
        <f t="shared" si="47"/>
        <v>0</v>
      </c>
      <c r="J733" s="139" t="e">
        <f t="shared" si="48"/>
        <v>#DIV/0!</v>
      </c>
    </row>
    <row r="734" spans="1:10" s="84" customFormat="1" ht="15" customHeight="1">
      <c r="A734" s="85"/>
      <c r="B734" s="101">
        <v>37</v>
      </c>
      <c r="C734" s="101"/>
      <c r="D734" s="101" t="s">
        <v>1351</v>
      </c>
      <c r="E734" s="102">
        <f>SUM(E735)</f>
        <v>0</v>
      </c>
      <c r="F734" s="102">
        <f>SUM(F735)</f>
        <v>0</v>
      </c>
      <c r="G734" s="102">
        <f>SUM(G735)</f>
        <v>0</v>
      </c>
      <c r="H734" s="102">
        <f>SUM(H735)</f>
        <v>0</v>
      </c>
      <c r="I734" s="139" t="e">
        <f t="shared" si="47"/>
        <v>#DIV/0!</v>
      </c>
      <c r="J734" s="139" t="e">
        <f t="shared" si="48"/>
        <v>#DIV/0!</v>
      </c>
    </row>
    <row r="735" spans="1:10" s="84" customFormat="1" ht="15" customHeight="1">
      <c r="A735" s="85"/>
      <c r="B735" s="85"/>
      <c r="C735" s="85">
        <v>3722</v>
      </c>
      <c r="D735" s="67" t="s">
        <v>1306</v>
      </c>
      <c r="E735" s="67"/>
      <c r="F735" s="67"/>
      <c r="G735" s="67"/>
      <c r="H735" s="67"/>
      <c r="I735" s="139" t="e">
        <f t="shared" si="47"/>
        <v>#DIV/0!</v>
      </c>
      <c r="J735" s="139" t="e">
        <f t="shared" si="48"/>
        <v>#DIV/0!</v>
      </c>
    </row>
    <row r="736" spans="1:10" s="84" customFormat="1" ht="15" customHeight="1">
      <c r="A736" s="85"/>
      <c r="B736" s="101">
        <v>38</v>
      </c>
      <c r="C736" s="85"/>
      <c r="D736" s="101" t="s">
        <v>1350</v>
      </c>
      <c r="E736" s="102">
        <f>E737</f>
        <v>0</v>
      </c>
      <c r="F736" s="102">
        <f>F737</f>
        <v>0</v>
      </c>
      <c r="G736" s="102">
        <f>G737</f>
        <v>0</v>
      </c>
      <c r="H736" s="102">
        <f>H737</f>
        <v>0</v>
      </c>
      <c r="I736" s="139" t="e">
        <f t="shared" si="47"/>
        <v>#DIV/0!</v>
      </c>
      <c r="J736" s="139" t="e">
        <f t="shared" si="48"/>
        <v>#DIV/0!</v>
      </c>
    </row>
    <row r="737" spans="1:10" s="84" customFormat="1" ht="15" customHeight="1">
      <c r="A737" s="85"/>
      <c r="B737" s="85"/>
      <c r="C737" s="85">
        <v>3811</v>
      </c>
      <c r="D737" s="67" t="s">
        <v>1307</v>
      </c>
      <c r="E737" s="67"/>
      <c r="F737" s="67"/>
      <c r="G737" s="67"/>
      <c r="H737" s="67"/>
      <c r="I737" s="139" t="e">
        <f t="shared" si="47"/>
        <v>#DIV/0!</v>
      </c>
      <c r="J737" s="139" t="e">
        <f t="shared" si="48"/>
        <v>#DIV/0!</v>
      </c>
    </row>
    <row r="738" spans="1:10" s="84" customFormat="1" ht="15" customHeight="1">
      <c r="A738" s="101">
        <v>4</v>
      </c>
      <c r="B738" s="85"/>
      <c r="C738" s="85"/>
      <c r="D738" s="101" t="s">
        <v>1343</v>
      </c>
      <c r="E738" s="102">
        <f>E739+E741+E751</f>
        <v>0</v>
      </c>
      <c r="F738" s="102">
        <f>F739+F741+F751</f>
        <v>0</v>
      </c>
      <c r="G738" s="102">
        <f>G739+G741+G751</f>
        <v>5000</v>
      </c>
      <c r="H738" s="102">
        <f>H739+H741+H751</f>
        <v>6616.25</v>
      </c>
      <c r="I738" s="139" t="e">
        <f t="shared" si="47"/>
        <v>#DIV/0!</v>
      </c>
      <c r="J738" s="139">
        <f t="shared" si="48"/>
        <v>132.32500000000002</v>
      </c>
    </row>
    <row r="739" spans="1:10" s="84" customFormat="1" ht="15" customHeight="1">
      <c r="A739" s="85"/>
      <c r="B739" s="101">
        <v>41</v>
      </c>
      <c r="C739" s="85"/>
      <c r="D739" s="101" t="s">
        <v>1353</v>
      </c>
      <c r="E739" s="102">
        <f>E740</f>
        <v>0</v>
      </c>
      <c r="F739" s="102">
        <f>F740</f>
        <v>0</v>
      </c>
      <c r="G739" s="102">
        <f>G740</f>
        <v>0</v>
      </c>
      <c r="H739" s="102">
        <f>H740</f>
        <v>0</v>
      </c>
      <c r="I739" s="139" t="e">
        <f t="shared" si="47"/>
        <v>#DIV/0!</v>
      </c>
      <c r="J739" s="139" t="e">
        <f t="shared" si="48"/>
        <v>#DIV/0!</v>
      </c>
    </row>
    <row r="740" spans="1:10" s="84" customFormat="1" ht="15" customHeight="1">
      <c r="A740" s="85"/>
      <c r="B740" s="85"/>
      <c r="C740" s="85">
        <v>4123</v>
      </c>
      <c r="D740" s="67" t="s">
        <v>1308</v>
      </c>
      <c r="E740" s="67"/>
      <c r="F740" s="67"/>
      <c r="G740" s="67"/>
      <c r="H740" s="67"/>
      <c r="I740" s="139" t="e">
        <f t="shared" si="47"/>
        <v>#DIV/0!</v>
      </c>
      <c r="J740" s="139" t="e">
        <f t="shared" si="48"/>
        <v>#DIV/0!</v>
      </c>
    </row>
    <row r="741" spans="1:10" s="84" customFormat="1" ht="15" customHeight="1">
      <c r="A741" s="85"/>
      <c r="B741" s="101">
        <v>42</v>
      </c>
      <c r="C741" s="85"/>
      <c r="D741" s="101" t="s">
        <v>1344</v>
      </c>
      <c r="E741" s="102">
        <f>SUM(E742:E750)</f>
        <v>0</v>
      </c>
      <c r="F741" s="102">
        <f>SUM(F742:F750)</f>
        <v>0</v>
      </c>
      <c r="G741" s="102">
        <f>SUM(G742:G750)</f>
        <v>5000</v>
      </c>
      <c r="H741" s="102">
        <f>SUM(H742:H750)</f>
        <v>6616.25</v>
      </c>
      <c r="I741" s="102" t="e">
        <f t="shared" si="47"/>
        <v>#DIV/0!</v>
      </c>
      <c r="J741" s="102">
        <f t="shared" si="48"/>
        <v>132.32500000000002</v>
      </c>
    </row>
    <row r="742" spans="1:10" s="84" customFormat="1" ht="15" customHeight="1">
      <c r="A742" s="85"/>
      <c r="B742" s="85"/>
      <c r="C742" s="85">
        <v>4221</v>
      </c>
      <c r="D742" s="67" t="s">
        <v>1287</v>
      </c>
      <c r="E742" s="67"/>
      <c r="F742" s="67"/>
      <c r="G742" s="67">
        <v>5000</v>
      </c>
      <c r="H742" s="67">
        <v>6616.25</v>
      </c>
      <c r="I742" s="139" t="e">
        <f t="shared" si="47"/>
        <v>#DIV/0!</v>
      </c>
      <c r="J742" s="139">
        <f t="shared" si="48"/>
        <v>132.32500000000002</v>
      </c>
    </row>
    <row r="743" spans="1:10" s="84" customFormat="1" ht="15" customHeight="1">
      <c r="A743" s="85"/>
      <c r="B743" s="85"/>
      <c r="C743" s="85">
        <v>4222</v>
      </c>
      <c r="D743" s="67" t="s">
        <v>1302</v>
      </c>
      <c r="E743" s="67"/>
      <c r="F743" s="67"/>
      <c r="G743" s="67"/>
      <c r="H743" s="67"/>
      <c r="I743" s="139" t="e">
        <f t="shared" si="47"/>
        <v>#DIV/0!</v>
      </c>
      <c r="J743" s="139" t="e">
        <f t="shared" si="48"/>
        <v>#DIV/0!</v>
      </c>
    </row>
    <row r="744" spans="1:10" s="84" customFormat="1" ht="15" customHeight="1">
      <c r="A744" s="85"/>
      <c r="B744" s="85"/>
      <c r="C744" s="85">
        <v>4223</v>
      </c>
      <c r="D744" s="67" t="s">
        <v>1309</v>
      </c>
      <c r="E744" s="67"/>
      <c r="F744" s="67"/>
      <c r="G744" s="67"/>
      <c r="H744" s="67"/>
      <c r="I744" s="139" t="e">
        <f t="shared" si="47"/>
        <v>#DIV/0!</v>
      </c>
      <c r="J744" s="139" t="e">
        <f t="shared" si="48"/>
        <v>#DIV/0!</v>
      </c>
    </row>
    <row r="745" spans="1:10" s="84" customFormat="1" ht="15" customHeight="1">
      <c r="A745" s="85"/>
      <c r="B745" s="85"/>
      <c r="C745" s="85">
        <v>4224</v>
      </c>
      <c r="D745" s="67" t="s">
        <v>1310</v>
      </c>
      <c r="E745" s="67"/>
      <c r="F745" s="67"/>
      <c r="G745" s="67"/>
      <c r="H745" s="67"/>
      <c r="I745" s="139" t="e">
        <f t="shared" si="47"/>
        <v>#DIV/0!</v>
      </c>
      <c r="J745" s="139" t="e">
        <f t="shared" si="48"/>
        <v>#DIV/0!</v>
      </c>
    </row>
    <row r="746" spans="1:10" s="84" customFormat="1" ht="15" customHeight="1">
      <c r="A746" s="85"/>
      <c r="B746" s="85"/>
      <c r="C746" s="85">
        <v>4225</v>
      </c>
      <c r="D746" s="67" t="s">
        <v>1394</v>
      </c>
      <c r="E746" s="67"/>
      <c r="F746" s="67"/>
      <c r="G746" s="67"/>
      <c r="H746" s="67"/>
      <c r="I746" s="139" t="e">
        <f t="shared" si="47"/>
        <v>#DIV/0!</v>
      </c>
      <c r="J746" s="139" t="e">
        <f t="shared" si="48"/>
        <v>#DIV/0!</v>
      </c>
    </row>
    <row r="747" spans="1:10" s="84" customFormat="1" ht="15" customHeight="1">
      <c r="A747" s="85"/>
      <c r="B747" s="85"/>
      <c r="C747" s="85">
        <v>4233</v>
      </c>
      <c r="D747" s="67" t="s">
        <v>1357</v>
      </c>
      <c r="E747" s="67"/>
      <c r="F747" s="67"/>
      <c r="G747" s="67"/>
      <c r="H747" s="67"/>
      <c r="I747" s="139" t="e">
        <f t="shared" si="47"/>
        <v>#DIV/0!</v>
      </c>
      <c r="J747" s="139" t="e">
        <f t="shared" si="48"/>
        <v>#DIV/0!</v>
      </c>
    </row>
    <row r="748" spans="1:10" s="84" customFormat="1" ht="15" customHeight="1">
      <c r="A748" s="85"/>
      <c r="B748" s="85"/>
      <c r="C748" s="85">
        <v>4241</v>
      </c>
      <c r="D748" s="67" t="s">
        <v>1303</v>
      </c>
      <c r="E748" s="67"/>
      <c r="F748" s="67"/>
      <c r="G748" s="67"/>
      <c r="H748" s="67"/>
      <c r="I748" s="139" t="e">
        <f t="shared" si="47"/>
        <v>#DIV/0!</v>
      </c>
      <c r="J748" s="139" t="e">
        <f t="shared" si="48"/>
        <v>#DIV/0!</v>
      </c>
    </row>
    <row r="749" spans="1:10" s="84" customFormat="1" ht="15" customHeight="1">
      <c r="A749" s="85"/>
      <c r="B749" s="85"/>
      <c r="C749" s="85">
        <v>4262</v>
      </c>
      <c r="D749" s="67" t="s">
        <v>1409</v>
      </c>
      <c r="E749" s="67"/>
      <c r="F749" s="67"/>
      <c r="G749" s="67"/>
      <c r="H749" s="67"/>
      <c r="I749" s="139" t="e">
        <f t="shared" si="47"/>
        <v>#DIV/0!</v>
      </c>
      <c r="J749" s="139" t="e">
        <f t="shared" si="48"/>
        <v>#DIV/0!</v>
      </c>
    </row>
    <row r="750" spans="1:10" s="84" customFormat="1" ht="15" customHeight="1">
      <c r="A750" s="85"/>
      <c r="B750" s="85"/>
      <c r="C750" s="85">
        <v>4264</v>
      </c>
      <c r="D750" s="67" t="s">
        <v>1304</v>
      </c>
      <c r="E750" s="67"/>
      <c r="F750" s="67"/>
      <c r="G750" s="67"/>
      <c r="H750" s="67"/>
      <c r="I750" s="139" t="e">
        <f t="shared" si="47"/>
        <v>#DIV/0!</v>
      </c>
      <c r="J750" s="139" t="e">
        <f t="shared" si="48"/>
        <v>#DIV/0!</v>
      </c>
    </row>
    <row r="751" spans="1:10" s="84" customFormat="1" ht="15" customHeight="1">
      <c r="A751" s="85"/>
      <c r="B751" s="101">
        <v>45</v>
      </c>
      <c r="C751" s="101"/>
      <c r="D751" s="101" t="s">
        <v>1512</v>
      </c>
      <c r="E751" s="102">
        <f>E752</f>
        <v>0</v>
      </c>
      <c r="F751" s="102">
        <f>F752</f>
        <v>0</v>
      </c>
      <c r="G751" s="102">
        <f>G752</f>
        <v>0</v>
      </c>
      <c r="H751" s="67"/>
      <c r="I751" s="139" t="e">
        <f t="shared" si="47"/>
        <v>#DIV/0!</v>
      </c>
      <c r="J751" s="139" t="e">
        <f t="shared" si="48"/>
        <v>#DIV/0!</v>
      </c>
    </row>
    <row r="752" spans="1:10" s="84" customFormat="1" ht="16.8" customHeight="1">
      <c r="A752" s="85"/>
      <c r="B752" s="85"/>
      <c r="C752" s="85">
        <v>4521</v>
      </c>
      <c r="D752" s="67" t="s">
        <v>1424</v>
      </c>
      <c r="E752" s="67"/>
      <c r="F752" s="67">
        <v>0</v>
      </c>
      <c r="G752" s="67">
        <v>0</v>
      </c>
      <c r="H752" s="67">
        <v>0</v>
      </c>
      <c r="I752" s="139" t="e">
        <f t="shared" si="47"/>
        <v>#DIV/0!</v>
      </c>
      <c r="J752" s="139" t="e">
        <f t="shared" si="48"/>
        <v>#DIV/0!</v>
      </c>
    </row>
    <row r="753" spans="1:10" s="84" customFormat="1" ht="15" customHeight="1">
      <c r="A753" s="258" t="s">
        <v>1397</v>
      </c>
      <c r="B753" s="270"/>
      <c r="C753" s="270"/>
      <c r="D753" s="271"/>
      <c r="E753" s="135">
        <f>E754+E765</f>
        <v>0</v>
      </c>
      <c r="F753" s="135">
        <f>F754+F765</f>
        <v>0</v>
      </c>
      <c r="G753" s="135">
        <f>G754+G765</f>
        <v>0</v>
      </c>
      <c r="H753" s="135">
        <f>H754+H765</f>
        <v>0</v>
      </c>
      <c r="I753" s="136" t="e">
        <f t="shared" si="47"/>
        <v>#DIV/0!</v>
      </c>
      <c r="J753" s="136" t="e">
        <f t="shared" si="48"/>
        <v>#DIV/0!</v>
      </c>
    </row>
    <row r="754" spans="1:10" s="84" customFormat="1" ht="15" customHeight="1">
      <c r="A754" s="101">
        <v>3</v>
      </c>
      <c r="B754" s="85"/>
      <c r="C754" s="41"/>
      <c r="D754" s="41" t="s">
        <v>1356</v>
      </c>
      <c r="E754" s="64">
        <f>E755+E759</f>
        <v>0</v>
      </c>
      <c r="F754" s="64">
        <f>F755+F759</f>
        <v>0</v>
      </c>
      <c r="G754" s="64">
        <f>G755+G759</f>
        <v>0</v>
      </c>
      <c r="H754" s="64">
        <f>H755+H759</f>
        <v>0</v>
      </c>
      <c r="I754" s="138" t="e">
        <f t="shared" si="47"/>
        <v>#DIV/0!</v>
      </c>
      <c r="J754" s="138" t="e">
        <f t="shared" si="48"/>
        <v>#DIV/0!</v>
      </c>
    </row>
    <row r="755" spans="1:10" s="84" customFormat="1" ht="15" customHeight="1">
      <c r="A755" s="85"/>
      <c r="B755" s="101">
        <v>31</v>
      </c>
      <c r="C755" s="41"/>
      <c r="D755" s="41" t="s">
        <v>1318</v>
      </c>
      <c r="E755" s="64">
        <f>SUM(E756:E758)</f>
        <v>0</v>
      </c>
      <c r="F755" s="64">
        <f>SUM(F756:F758)</f>
        <v>0</v>
      </c>
      <c r="G755" s="64">
        <f>SUM(G756:G758)</f>
        <v>0</v>
      </c>
      <c r="H755" s="64">
        <f>SUM(H756:H758)</f>
        <v>0</v>
      </c>
      <c r="I755" s="138" t="e">
        <f t="shared" si="47"/>
        <v>#DIV/0!</v>
      </c>
      <c r="J755" s="138" t="e">
        <f t="shared" si="48"/>
        <v>#DIV/0!</v>
      </c>
    </row>
    <row r="756" spans="1:10" s="84" customFormat="1" ht="15" customHeight="1">
      <c r="A756" s="85"/>
      <c r="B756" s="85"/>
      <c r="C756" s="85">
        <v>3111</v>
      </c>
      <c r="D756" s="67" t="s">
        <v>1395</v>
      </c>
      <c r="E756" s="67"/>
      <c r="F756" s="67"/>
      <c r="G756" s="67"/>
      <c r="H756" s="67"/>
      <c r="I756" s="139" t="e">
        <f t="shared" si="47"/>
        <v>#DIV/0!</v>
      </c>
      <c r="J756" s="139" t="e">
        <f t="shared" si="48"/>
        <v>#DIV/0!</v>
      </c>
    </row>
    <row r="757" spans="1:10" s="84" customFormat="1" ht="15" customHeight="1">
      <c r="A757" s="85"/>
      <c r="B757" s="85"/>
      <c r="C757" s="85">
        <v>3132</v>
      </c>
      <c r="D757" s="67" t="s">
        <v>1354</v>
      </c>
      <c r="E757" s="67"/>
      <c r="F757" s="67"/>
      <c r="G757" s="67"/>
      <c r="H757" s="67"/>
      <c r="I757" s="139" t="e">
        <f t="shared" si="47"/>
        <v>#DIV/0!</v>
      </c>
      <c r="J757" s="139" t="e">
        <f t="shared" si="48"/>
        <v>#DIV/0!</v>
      </c>
    </row>
    <row r="758" spans="1:10" s="84" customFormat="1" ht="15" customHeight="1">
      <c r="A758" s="85"/>
      <c r="B758" s="85"/>
      <c r="C758" s="85">
        <v>3133</v>
      </c>
      <c r="D758" s="67" t="s">
        <v>1396</v>
      </c>
      <c r="E758" s="67"/>
      <c r="F758" s="67"/>
      <c r="G758" s="67"/>
      <c r="H758" s="67"/>
      <c r="I758" s="139" t="e">
        <f t="shared" si="47"/>
        <v>#DIV/0!</v>
      </c>
      <c r="J758" s="139" t="e">
        <f t="shared" si="48"/>
        <v>#DIV/0!</v>
      </c>
    </row>
    <row r="759" spans="1:10" s="84" customFormat="1" ht="15" customHeight="1">
      <c r="A759" s="85"/>
      <c r="B759" s="101">
        <v>32</v>
      </c>
      <c r="C759" s="101"/>
      <c r="D759" s="101" t="s">
        <v>1321</v>
      </c>
      <c r="E759" s="102">
        <f>SUM(E760:E764)</f>
        <v>0</v>
      </c>
      <c r="F759" s="102">
        <f>SUM(F760:F764)</f>
        <v>0</v>
      </c>
      <c r="G759" s="102">
        <f>SUM(G760:G764)</f>
        <v>0</v>
      </c>
      <c r="H759" s="102">
        <f>SUM(H760:H764)</f>
        <v>0</v>
      </c>
      <c r="I759" s="139" t="e">
        <f t="shared" si="47"/>
        <v>#DIV/0!</v>
      </c>
      <c r="J759" s="139" t="e">
        <f t="shared" si="48"/>
        <v>#DIV/0!</v>
      </c>
    </row>
    <row r="760" spans="1:10" s="84" customFormat="1" ht="15" customHeight="1">
      <c r="A760" s="85"/>
      <c r="B760" s="85"/>
      <c r="C760" s="85">
        <v>3211</v>
      </c>
      <c r="D760" s="67" t="s">
        <v>1264</v>
      </c>
      <c r="E760" s="67"/>
      <c r="F760" s="67"/>
      <c r="G760" s="67"/>
      <c r="H760" s="67"/>
      <c r="I760" s="139" t="e">
        <f t="shared" si="47"/>
        <v>#DIV/0!</v>
      </c>
      <c r="J760" s="139" t="e">
        <f t="shared" si="48"/>
        <v>#DIV/0!</v>
      </c>
    </row>
    <row r="761" spans="1:10" s="84" customFormat="1" ht="15" customHeight="1">
      <c r="A761" s="85"/>
      <c r="B761" s="85"/>
      <c r="C761" s="85">
        <v>3222</v>
      </c>
      <c r="D761" s="67" t="s">
        <v>1268</v>
      </c>
      <c r="E761" s="67"/>
      <c r="F761" s="67"/>
      <c r="G761" s="67"/>
      <c r="H761" s="67"/>
      <c r="I761" s="139" t="e">
        <f t="shared" si="47"/>
        <v>#DIV/0!</v>
      </c>
      <c r="J761" s="139" t="e">
        <f t="shared" si="48"/>
        <v>#DIV/0!</v>
      </c>
    </row>
    <row r="762" spans="1:10" s="84" customFormat="1" ht="15" customHeight="1">
      <c r="A762" s="85"/>
      <c r="B762" s="85"/>
      <c r="C762" s="85">
        <v>3232</v>
      </c>
      <c r="D762" s="67" t="s">
        <v>1273</v>
      </c>
      <c r="E762" s="67"/>
      <c r="F762" s="67"/>
      <c r="G762" s="67"/>
      <c r="H762" s="67"/>
      <c r="I762" s="139" t="e">
        <f t="shared" si="47"/>
        <v>#DIV/0!</v>
      </c>
      <c r="J762" s="139" t="e">
        <f t="shared" si="48"/>
        <v>#DIV/0!</v>
      </c>
    </row>
    <row r="763" spans="1:10" s="84" customFormat="1" ht="15" customHeight="1">
      <c r="A763" s="85"/>
      <c r="B763" s="85"/>
      <c r="C763" s="85">
        <v>3237</v>
      </c>
      <c r="D763" s="67" t="s">
        <v>1278</v>
      </c>
      <c r="E763" s="67"/>
      <c r="F763" s="67"/>
      <c r="G763" s="67"/>
      <c r="H763" s="67"/>
      <c r="I763" s="139" t="e">
        <f t="shared" si="47"/>
        <v>#DIV/0!</v>
      </c>
      <c r="J763" s="139" t="e">
        <f t="shared" si="48"/>
        <v>#DIV/0!</v>
      </c>
    </row>
    <row r="764" spans="1:10" s="84" customFormat="1" ht="15" customHeight="1">
      <c r="A764" s="85"/>
      <c r="B764" s="85"/>
      <c r="C764" s="85">
        <v>3293</v>
      </c>
      <c r="D764" s="67" t="s">
        <v>1297</v>
      </c>
      <c r="E764" s="67"/>
      <c r="F764" s="67"/>
      <c r="G764" s="67"/>
      <c r="H764" s="67"/>
      <c r="I764" s="139" t="e">
        <f t="shared" si="47"/>
        <v>#DIV/0!</v>
      </c>
      <c r="J764" s="139" t="e">
        <f t="shared" si="48"/>
        <v>#DIV/0!</v>
      </c>
    </row>
    <row r="765" spans="1:10" s="84" customFormat="1" ht="15" customHeight="1">
      <c r="A765" s="101">
        <v>4</v>
      </c>
      <c r="B765" s="85"/>
      <c r="C765" s="85"/>
      <c r="D765" s="101" t="s">
        <v>1343</v>
      </c>
      <c r="E765" s="102">
        <f>E766</f>
        <v>0</v>
      </c>
      <c r="F765" s="102">
        <f t="shared" ref="F765:H766" si="49">F766</f>
        <v>0</v>
      </c>
      <c r="G765" s="102">
        <f t="shared" si="49"/>
        <v>0</v>
      </c>
      <c r="H765" s="102">
        <f t="shared" si="49"/>
        <v>0</v>
      </c>
      <c r="I765" s="139" t="e">
        <f t="shared" si="47"/>
        <v>#DIV/0!</v>
      </c>
      <c r="J765" s="139" t="e">
        <f t="shared" si="48"/>
        <v>#DIV/0!</v>
      </c>
    </row>
    <row r="766" spans="1:10" s="84" customFormat="1" ht="15" customHeight="1">
      <c r="A766" s="85"/>
      <c r="B766" s="101">
        <v>42</v>
      </c>
      <c r="C766" s="85"/>
      <c r="D766" s="101" t="s">
        <v>1344</v>
      </c>
      <c r="E766" s="67">
        <f>E767</f>
        <v>0</v>
      </c>
      <c r="F766" s="67">
        <f t="shared" si="49"/>
        <v>0</v>
      </c>
      <c r="G766" s="67">
        <f t="shared" si="49"/>
        <v>0</v>
      </c>
      <c r="H766" s="67">
        <f t="shared" si="49"/>
        <v>0</v>
      </c>
      <c r="I766" s="139" t="e">
        <f t="shared" si="47"/>
        <v>#DIV/0!</v>
      </c>
      <c r="J766" s="139" t="e">
        <f t="shared" si="48"/>
        <v>#DIV/0!</v>
      </c>
    </row>
    <row r="767" spans="1:10" s="84" customFormat="1" ht="15" customHeight="1">
      <c r="A767" s="85"/>
      <c r="B767" s="85"/>
      <c r="C767" s="85">
        <v>4221</v>
      </c>
      <c r="D767" s="67" t="s">
        <v>1287</v>
      </c>
      <c r="E767" s="67"/>
      <c r="F767" s="67"/>
      <c r="G767" s="67"/>
      <c r="H767" s="67"/>
      <c r="I767" s="139" t="e">
        <f t="shared" si="47"/>
        <v>#DIV/0!</v>
      </c>
      <c r="J767" s="139" t="e">
        <f t="shared" si="48"/>
        <v>#DIV/0!</v>
      </c>
    </row>
    <row r="768" spans="1:10" s="84" customFormat="1" ht="15" customHeight="1">
      <c r="A768" s="258" t="s">
        <v>1648</v>
      </c>
      <c r="B768" s="270"/>
      <c r="C768" s="270"/>
      <c r="D768" s="271"/>
      <c r="E768" s="135">
        <f>E769+E802</f>
        <v>17446.32</v>
      </c>
      <c r="F768" s="135">
        <f>F769+F802</f>
        <v>4600</v>
      </c>
      <c r="G768" s="135">
        <f>G769+G802</f>
        <v>19075</v>
      </c>
      <c r="H768" s="135">
        <f>H769+H802</f>
        <v>20506.71</v>
      </c>
      <c r="I768" s="136">
        <f t="shared" si="47"/>
        <v>117.54175092512347</v>
      </c>
      <c r="J768" s="136">
        <f t="shared" si="48"/>
        <v>107.5056880733945</v>
      </c>
    </row>
    <row r="769" spans="1:11" s="84" customFormat="1" ht="15" customHeight="1">
      <c r="A769" s="101">
        <v>3</v>
      </c>
      <c r="B769" s="85"/>
      <c r="C769" s="41"/>
      <c r="D769" s="41" t="s">
        <v>1356</v>
      </c>
      <c r="E769" s="64">
        <f>E770+E775+E793+E795+E798+E800</f>
        <v>17446.32</v>
      </c>
      <c r="F769" s="64">
        <f>F770+F775+F793+F795+F798+F800</f>
        <v>4600</v>
      </c>
      <c r="G769" s="64">
        <f>G770+G775+G793+G795+G798+G800</f>
        <v>16575</v>
      </c>
      <c r="H769" s="64">
        <f>H770+H775+H793+H795+H798+H800</f>
        <v>18019.21</v>
      </c>
      <c r="I769" s="138">
        <f t="shared" si="47"/>
        <v>103.28372974931102</v>
      </c>
      <c r="J769" s="138">
        <f t="shared" si="48"/>
        <v>108.71318250377074</v>
      </c>
    </row>
    <row r="770" spans="1:11" s="84" customFormat="1" ht="15" customHeight="1">
      <c r="A770" s="85"/>
      <c r="B770" s="101">
        <v>31</v>
      </c>
      <c r="C770" s="41"/>
      <c r="D770" s="41" t="s">
        <v>1318</v>
      </c>
      <c r="E770" s="64">
        <f>SUM(E771:E774)</f>
        <v>25.54</v>
      </c>
      <c r="F770" s="64">
        <f>SUM(F771:F774)</f>
        <v>0</v>
      </c>
      <c r="G770" s="64">
        <f>SUM(G771:G774)</f>
        <v>5825</v>
      </c>
      <c r="H770" s="64">
        <f>SUM(H771:H774)</f>
        <v>8019.14</v>
      </c>
      <c r="I770" s="138">
        <f t="shared" si="47"/>
        <v>31398.355520751767</v>
      </c>
      <c r="J770" s="138">
        <f t="shared" si="48"/>
        <v>137.66763948497857</v>
      </c>
    </row>
    <row r="771" spans="1:11" s="84" customFormat="1" ht="15" customHeight="1">
      <c r="A771" s="85"/>
      <c r="B771" s="85"/>
      <c r="C771" s="85">
        <v>3111</v>
      </c>
      <c r="D771" s="67" t="s">
        <v>1395</v>
      </c>
      <c r="E771" s="67">
        <v>21.93</v>
      </c>
      <c r="F771" s="67"/>
      <c r="G771" s="67">
        <v>5000</v>
      </c>
      <c r="H771" s="67">
        <v>6874.66</v>
      </c>
      <c r="I771" s="139">
        <f t="shared" si="47"/>
        <v>31348.198814409483</v>
      </c>
      <c r="J771" s="139">
        <f t="shared" si="48"/>
        <v>137.4932</v>
      </c>
      <c r="K771" s="186">
        <v>752</v>
      </c>
    </row>
    <row r="772" spans="1:11" s="84" customFormat="1" ht="15" customHeight="1">
      <c r="A772" s="85"/>
      <c r="B772" s="85"/>
      <c r="C772" s="85">
        <v>3112</v>
      </c>
      <c r="D772" s="67" t="s">
        <v>1560</v>
      </c>
      <c r="E772" s="67"/>
      <c r="F772" s="67"/>
      <c r="G772" s="67"/>
      <c r="H772" s="67">
        <v>10.18</v>
      </c>
      <c r="I772" s="139" t="e">
        <f t="shared" si="47"/>
        <v>#DIV/0!</v>
      </c>
      <c r="J772" s="139" t="e">
        <f t="shared" si="48"/>
        <v>#DIV/0!</v>
      </c>
      <c r="K772" s="186"/>
    </row>
    <row r="773" spans="1:11" s="84" customFormat="1" ht="15" customHeight="1">
      <c r="A773" s="85"/>
      <c r="B773" s="85"/>
      <c r="C773" s="85">
        <v>3132</v>
      </c>
      <c r="D773" s="67" t="s">
        <v>1354</v>
      </c>
      <c r="E773" s="67">
        <v>3.61</v>
      </c>
      <c r="F773" s="67"/>
      <c r="G773" s="67">
        <v>825</v>
      </c>
      <c r="H773" s="67">
        <v>1134.3</v>
      </c>
      <c r="I773" s="139">
        <f t="shared" si="47"/>
        <v>31421.052631578947</v>
      </c>
      <c r="J773" s="139">
        <f t="shared" si="48"/>
        <v>137.4909090909091</v>
      </c>
      <c r="K773" s="186">
        <v>154</v>
      </c>
    </row>
    <row r="774" spans="1:11" s="84" customFormat="1" ht="15" customHeight="1">
      <c r="A774" s="85"/>
      <c r="B774" s="85"/>
      <c r="C774" s="85">
        <v>3133</v>
      </c>
      <c r="D774" s="67" t="s">
        <v>1396</v>
      </c>
      <c r="E774" s="67"/>
      <c r="F774" s="67">
        <v>0</v>
      </c>
      <c r="G774" s="67">
        <v>0</v>
      </c>
      <c r="H774" s="67"/>
      <c r="I774" s="139" t="e">
        <f t="shared" si="47"/>
        <v>#DIV/0!</v>
      </c>
      <c r="J774" s="139" t="e">
        <f t="shared" si="48"/>
        <v>#DIV/0!</v>
      </c>
      <c r="K774" s="186"/>
    </row>
    <row r="775" spans="1:11" s="84" customFormat="1" ht="15" customHeight="1">
      <c r="A775" s="85"/>
      <c r="B775" s="101">
        <v>32</v>
      </c>
      <c r="C775" s="85"/>
      <c r="D775" s="101" t="s">
        <v>1321</v>
      </c>
      <c r="E775" s="102">
        <f>SUM(E776:E792)</f>
        <v>17420.78</v>
      </c>
      <c r="F775" s="102">
        <f>SUM(F776:F792)</f>
        <v>4600</v>
      </c>
      <c r="G775" s="102">
        <f>SUM(G776:G792)</f>
        <v>10750</v>
      </c>
      <c r="H775" s="102">
        <f>SUM(H776:H792)</f>
        <v>10000.07</v>
      </c>
      <c r="I775" s="139">
        <f t="shared" si="47"/>
        <v>57.403112834212934</v>
      </c>
      <c r="J775" s="139">
        <f t="shared" si="48"/>
        <v>93.023906976744186</v>
      </c>
    </row>
    <row r="776" spans="1:11" s="84" customFormat="1" ht="15" customHeight="1">
      <c r="A776" s="85"/>
      <c r="B776" s="85"/>
      <c r="C776" s="85">
        <v>3211</v>
      </c>
      <c r="D776" s="67" t="s">
        <v>1312</v>
      </c>
      <c r="E776" s="67">
        <v>10216.209999999999</v>
      </c>
      <c r="F776" s="67">
        <v>2000</v>
      </c>
      <c r="G776" s="67">
        <v>7500</v>
      </c>
      <c r="H776" s="67">
        <v>9023.18</v>
      </c>
      <c r="I776" s="139">
        <f t="shared" si="47"/>
        <v>88.32218601614494</v>
      </c>
      <c r="J776" s="139">
        <f t="shared" si="48"/>
        <v>120.30906666666668</v>
      </c>
    </row>
    <row r="777" spans="1:11" s="84" customFormat="1" ht="15" customHeight="1">
      <c r="A777" s="85"/>
      <c r="B777" s="85"/>
      <c r="C777" s="85">
        <v>3212</v>
      </c>
      <c r="D777" s="67" t="s">
        <v>1265</v>
      </c>
      <c r="E777" s="67"/>
      <c r="F777" s="67">
        <v>0</v>
      </c>
      <c r="G777" s="67">
        <v>150</v>
      </c>
      <c r="H777" s="67">
        <v>142.41</v>
      </c>
      <c r="I777" s="139" t="e">
        <f t="shared" ref="I777:I842" si="50">H777/E777*100</f>
        <v>#DIV/0!</v>
      </c>
      <c r="J777" s="139">
        <f t="shared" si="48"/>
        <v>94.94</v>
      </c>
    </row>
    <row r="778" spans="1:11" s="84" customFormat="1" ht="15" customHeight="1">
      <c r="A778" s="85"/>
      <c r="B778" s="85"/>
      <c r="C778" s="85">
        <v>3213</v>
      </c>
      <c r="D778" s="67" t="s">
        <v>1266</v>
      </c>
      <c r="E778" s="67">
        <v>775.62</v>
      </c>
      <c r="F778" s="67">
        <v>500</v>
      </c>
      <c r="G778" s="67">
        <v>1000</v>
      </c>
      <c r="H778" s="67">
        <v>834.48</v>
      </c>
      <c r="I778" s="139">
        <f t="shared" si="50"/>
        <v>107.58876769552101</v>
      </c>
      <c r="J778" s="139">
        <f t="shared" si="48"/>
        <v>83.447999999999993</v>
      </c>
    </row>
    <row r="779" spans="1:11" s="84" customFormat="1" ht="15" customHeight="1">
      <c r="A779" s="85"/>
      <c r="B779" s="85"/>
      <c r="C779" s="85">
        <v>3221</v>
      </c>
      <c r="D779" s="67" t="s">
        <v>1267</v>
      </c>
      <c r="E779" s="67"/>
      <c r="F779" s="67">
        <v>0</v>
      </c>
      <c r="G779" s="67">
        <v>0</v>
      </c>
      <c r="H779" s="67"/>
      <c r="I779" s="139" t="e">
        <f t="shared" si="50"/>
        <v>#DIV/0!</v>
      </c>
      <c r="J779" s="139" t="e">
        <f t="shared" ref="J779:J842" si="51">H779/G779*100</f>
        <v>#DIV/0!</v>
      </c>
    </row>
    <row r="780" spans="1:11" s="84" customFormat="1" ht="15" customHeight="1">
      <c r="A780" s="85"/>
      <c r="B780" s="85"/>
      <c r="C780" s="85">
        <v>3223</v>
      </c>
      <c r="D780" s="67" t="s">
        <v>1269</v>
      </c>
      <c r="E780" s="67"/>
      <c r="F780" s="67">
        <v>0</v>
      </c>
      <c r="G780" s="67">
        <v>0</v>
      </c>
      <c r="H780" s="67"/>
      <c r="I780" s="139" t="e">
        <f t="shared" si="50"/>
        <v>#DIV/0!</v>
      </c>
      <c r="J780" s="139" t="e">
        <f t="shared" si="51"/>
        <v>#DIV/0!</v>
      </c>
    </row>
    <row r="781" spans="1:11" s="84" customFormat="1" ht="15" customHeight="1">
      <c r="A781" s="85"/>
      <c r="B781" s="85"/>
      <c r="C781" s="85">
        <v>3224</v>
      </c>
      <c r="D781" s="67" t="s">
        <v>1411</v>
      </c>
      <c r="E781" s="67"/>
      <c r="F781" s="67"/>
      <c r="G781" s="67"/>
      <c r="H781" s="67"/>
      <c r="I781" s="139" t="e">
        <f t="shared" si="50"/>
        <v>#DIV/0!</v>
      </c>
      <c r="J781" s="139" t="e">
        <f t="shared" si="51"/>
        <v>#DIV/0!</v>
      </c>
    </row>
    <row r="782" spans="1:11" s="84" customFormat="1" ht="15" customHeight="1">
      <c r="A782" s="85"/>
      <c r="B782" s="85"/>
      <c r="C782" s="85">
        <v>3231</v>
      </c>
      <c r="D782" s="67" t="s">
        <v>1272</v>
      </c>
      <c r="E782" s="67"/>
      <c r="F782" s="67">
        <v>0</v>
      </c>
      <c r="G782" s="67">
        <v>0</v>
      </c>
      <c r="H782" s="67"/>
      <c r="I782" s="139" t="e">
        <f t="shared" si="50"/>
        <v>#DIV/0!</v>
      </c>
      <c r="J782" s="139" t="e">
        <f t="shared" si="51"/>
        <v>#DIV/0!</v>
      </c>
    </row>
    <row r="783" spans="1:11" s="84" customFormat="1" ht="15" customHeight="1">
      <c r="A783" s="85"/>
      <c r="B783" s="85"/>
      <c r="C783" s="85">
        <v>3232</v>
      </c>
      <c r="D783" s="67" t="s">
        <v>1273</v>
      </c>
      <c r="E783" s="67">
        <v>2303.5700000000002</v>
      </c>
      <c r="F783" s="67">
        <v>0</v>
      </c>
      <c r="G783" s="67"/>
      <c r="H783" s="67"/>
      <c r="I783" s="139">
        <f t="shared" si="50"/>
        <v>0</v>
      </c>
      <c r="J783" s="139" t="e">
        <f t="shared" si="51"/>
        <v>#DIV/0!</v>
      </c>
    </row>
    <row r="784" spans="1:11" s="84" customFormat="1" ht="15" customHeight="1">
      <c r="A784" s="85"/>
      <c r="B784" s="85"/>
      <c r="C784" s="85">
        <v>3233</v>
      </c>
      <c r="D784" s="67" t="s">
        <v>1274</v>
      </c>
      <c r="E784" s="67"/>
      <c r="F784" s="67">
        <v>0</v>
      </c>
      <c r="G784" s="67"/>
      <c r="H784" s="67"/>
      <c r="I784" s="139" t="e">
        <f t="shared" si="50"/>
        <v>#DIV/0!</v>
      </c>
      <c r="J784" s="139" t="e">
        <f t="shared" si="51"/>
        <v>#DIV/0!</v>
      </c>
    </row>
    <row r="785" spans="1:10" s="84" customFormat="1" ht="15" customHeight="1">
      <c r="A785" s="85"/>
      <c r="B785" s="85"/>
      <c r="C785" s="85">
        <v>3235</v>
      </c>
      <c r="D785" s="67" t="s">
        <v>1276</v>
      </c>
      <c r="E785" s="67"/>
      <c r="F785" s="67">
        <v>0</v>
      </c>
      <c r="G785" s="67"/>
      <c r="H785" s="67"/>
      <c r="I785" s="139" t="e">
        <f t="shared" si="50"/>
        <v>#DIV/0!</v>
      </c>
      <c r="J785" s="139" t="e">
        <f t="shared" si="51"/>
        <v>#DIV/0!</v>
      </c>
    </row>
    <row r="786" spans="1:10" s="84" customFormat="1" ht="15" customHeight="1">
      <c r="A786" s="85"/>
      <c r="B786" s="85"/>
      <c r="C786" s="85">
        <v>3237</v>
      </c>
      <c r="D786" s="67" t="s">
        <v>1278</v>
      </c>
      <c r="E786" s="67">
        <v>838.05</v>
      </c>
      <c r="F786" s="67">
        <v>1000</v>
      </c>
      <c r="G786" s="67">
        <v>1000</v>
      </c>
      <c r="H786" s="67"/>
      <c r="I786" s="139">
        <f t="shared" si="50"/>
        <v>0</v>
      </c>
      <c r="J786" s="139">
        <f t="shared" si="51"/>
        <v>0</v>
      </c>
    </row>
    <row r="787" spans="1:10" s="84" customFormat="1" ht="15" customHeight="1">
      <c r="A787" s="85"/>
      <c r="B787" s="85"/>
      <c r="C787" s="85">
        <v>3239</v>
      </c>
      <c r="D787" s="67" t="s">
        <v>1280</v>
      </c>
      <c r="E787" s="67">
        <v>86.19</v>
      </c>
      <c r="F787" s="67">
        <v>100</v>
      </c>
      <c r="G787" s="67">
        <v>100</v>
      </c>
      <c r="H787" s="67"/>
      <c r="I787" s="139">
        <f t="shared" si="50"/>
        <v>0</v>
      </c>
      <c r="J787" s="139">
        <f t="shared" si="51"/>
        <v>0</v>
      </c>
    </row>
    <row r="788" spans="1:10" s="84" customFormat="1" ht="15" customHeight="1">
      <c r="A788" s="85"/>
      <c r="B788" s="85"/>
      <c r="C788" s="85">
        <v>3241</v>
      </c>
      <c r="D788" s="67" t="s">
        <v>1348</v>
      </c>
      <c r="E788" s="67">
        <v>531.91999999999996</v>
      </c>
      <c r="F788" s="67">
        <v>1000</v>
      </c>
      <c r="G788" s="67">
        <v>1000</v>
      </c>
      <c r="H788" s="67"/>
      <c r="I788" s="139">
        <f t="shared" si="50"/>
        <v>0</v>
      </c>
      <c r="J788" s="139">
        <f t="shared" si="51"/>
        <v>0</v>
      </c>
    </row>
    <row r="789" spans="1:10" s="84" customFormat="1" ht="15" customHeight="1">
      <c r="A789" s="85"/>
      <c r="B789" s="85"/>
      <c r="C789" s="85">
        <v>3293</v>
      </c>
      <c r="D789" s="67" t="s">
        <v>1297</v>
      </c>
      <c r="E789" s="67">
        <v>2369.2199999999998</v>
      </c>
      <c r="F789" s="67">
        <v>0</v>
      </c>
      <c r="G789" s="67"/>
      <c r="H789" s="67"/>
      <c r="I789" s="139">
        <f t="shared" si="50"/>
        <v>0</v>
      </c>
      <c r="J789" s="139" t="e">
        <f t="shared" si="51"/>
        <v>#DIV/0!</v>
      </c>
    </row>
    <row r="790" spans="1:10" s="84" customFormat="1" ht="15" customHeight="1">
      <c r="A790" s="85"/>
      <c r="B790" s="85"/>
      <c r="C790" s="85">
        <v>3294</v>
      </c>
      <c r="D790" s="67" t="s">
        <v>1283</v>
      </c>
      <c r="E790" s="67">
        <v>300</v>
      </c>
      <c r="F790" s="67">
        <v>0</v>
      </c>
      <c r="G790" s="67">
        <v>0</v>
      </c>
      <c r="H790" s="67"/>
      <c r="I790" s="139">
        <f t="shared" si="50"/>
        <v>0</v>
      </c>
      <c r="J790" s="139" t="e">
        <f t="shared" si="51"/>
        <v>#DIV/0!</v>
      </c>
    </row>
    <row r="791" spans="1:10" s="84" customFormat="1" ht="15" customHeight="1">
      <c r="A791" s="85"/>
      <c r="B791" s="85"/>
      <c r="C791" s="85">
        <v>3295</v>
      </c>
      <c r="D791" s="67" t="s">
        <v>1284</v>
      </c>
      <c r="E791" s="67"/>
      <c r="F791" s="67">
        <v>0</v>
      </c>
      <c r="G791" s="67">
        <v>0</v>
      </c>
      <c r="H791" s="67"/>
      <c r="I791" s="139" t="e">
        <f t="shared" si="50"/>
        <v>#DIV/0!</v>
      </c>
      <c r="J791" s="139" t="e">
        <f t="shared" si="51"/>
        <v>#DIV/0!</v>
      </c>
    </row>
    <row r="792" spans="1:10" s="84" customFormat="1" ht="15" customHeight="1">
      <c r="A792" s="85"/>
      <c r="B792" s="85"/>
      <c r="C792" s="85">
        <v>3299</v>
      </c>
      <c r="D792" s="67" t="s">
        <v>1285</v>
      </c>
      <c r="E792" s="67"/>
      <c r="F792" s="67">
        <v>0</v>
      </c>
      <c r="G792" s="67">
        <v>0</v>
      </c>
      <c r="H792" s="67"/>
      <c r="I792" s="139" t="e">
        <f t="shared" si="50"/>
        <v>#DIV/0!</v>
      </c>
      <c r="J792" s="139" t="e">
        <f t="shared" si="51"/>
        <v>#DIV/0!</v>
      </c>
    </row>
    <row r="793" spans="1:10" s="84" customFormat="1" ht="15" customHeight="1">
      <c r="A793" s="85"/>
      <c r="B793" s="101">
        <v>34</v>
      </c>
      <c r="C793" s="85"/>
      <c r="D793" s="101" t="s">
        <v>1341</v>
      </c>
      <c r="E793" s="102">
        <f>E794</f>
        <v>0</v>
      </c>
      <c r="F793" s="102">
        <f>F794</f>
        <v>0</v>
      </c>
      <c r="G793" s="102">
        <f>G794</f>
        <v>0</v>
      </c>
      <c r="H793" s="102">
        <f>H794</f>
        <v>0</v>
      </c>
      <c r="I793" s="139" t="e">
        <f t="shared" si="50"/>
        <v>#DIV/0!</v>
      </c>
      <c r="J793" s="139" t="e">
        <f t="shared" si="51"/>
        <v>#DIV/0!</v>
      </c>
    </row>
    <row r="794" spans="1:10" s="84" customFormat="1" ht="15.75" customHeight="1">
      <c r="A794" s="85"/>
      <c r="B794" s="85"/>
      <c r="C794" s="85">
        <v>3432</v>
      </c>
      <c r="D794" s="141" t="s">
        <v>1298</v>
      </c>
      <c r="E794" s="67"/>
      <c r="F794" s="67">
        <v>0</v>
      </c>
      <c r="G794" s="67">
        <v>0</v>
      </c>
      <c r="H794" s="67"/>
      <c r="I794" s="139" t="e">
        <f t="shared" si="50"/>
        <v>#DIV/0!</v>
      </c>
      <c r="J794" s="139" t="e">
        <f t="shared" si="51"/>
        <v>#DIV/0!</v>
      </c>
    </row>
    <row r="795" spans="1:10" s="84" customFormat="1" ht="15.75" customHeight="1">
      <c r="A795" s="85"/>
      <c r="B795" s="101">
        <v>36</v>
      </c>
      <c r="C795" s="85"/>
      <c r="D795" s="101" t="s">
        <v>1389</v>
      </c>
      <c r="E795" s="102">
        <f>SUM(E796:E797)</f>
        <v>0</v>
      </c>
      <c r="F795" s="102">
        <f>SUM(F796:F797)</f>
        <v>0</v>
      </c>
      <c r="G795" s="102">
        <f>SUM(G796:G797)</f>
        <v>0</v>
      </c>
      <c r="H795" s="102">
        <f>SUM(H796:H797)</f>
        <v>0</v>
      </c>
      <c r="I795" s="139" t="e">
        <f t="shared" si="50"/>
        <v>#DIV/0!</v>
      </c>
      <c r="J795" s="139" t="e">
        <f t="shared" si="51"/>
        <v>#DIV/0!</v>
      </c>
    </row>
    <row r="796" spans="1:10" s="84" customFormat="1" ht="16.5" customHeight="1">
      <c r="A796" s="85"/>
      <c r="B796" s="85"/>
      <c r="C796" s="85">
        <v>3611</v>
      </c>
      <c r="D796" s="141" t="s">
        <v>1563</v>
      </c>
      <c r="E796" s="67"/>
      <c r="F796" s="67">
        <v>0</v>
      </c>
      <c r="G796" s="67">
        <v>0</v>
      </c>
      <c r="H796" s="67"/>
      <c r="I796" s="139" t="e">
        <f t="shared" si="50"/>
        <v>#DIV/0!</v>
      </c>
      <c r="J796" s="139" t="e">
        <f t="shared" si="51"/>
        <v>#DIV/0!</v>
      </c>
    </row>
    <row r="797" spans="1:10" s="84" customFormat="1" ht="16.5" customHeight="1">
      <c r="A797" s="85"/>
      <c r="B797" s="85"/>
      <c r="C797" s="85">
        <v>3691</v>
      </c>
      <c r="D797" s="141" t="s">
        <v>1414</v>
      </c>
      <c r="E797" s="67"/>
      <c r="F797" s="67">
        <v>0</v>
      </c>
      <c r="G797" s="67">
        <v>0</v>
      </c>
      <c r="H797" s="67"/>
      <c r="I797" s="139" t="e">
        <f t="shared" si="50"/>
        <v>#DIV/0!</v>
      </c>
      <c r="J797" s="139" t="e">
        <f t="shared" si="51"/>
        <v>#DIV/0!</v>
      </c>
    </row>
    <row r="798" spans="1:10" s="84" customFormat="1" ht="16.5" customHeight="1">
      <c r="A798" s="85"/>
      <c r="B798" s="101">
        <v>37</v>
      </c>
      <c r="C798" s="85"/>
      <c r="D798" s="101" t="s">
        <v>1351</v>
      </c>
      <c r="E798" s="102">
        <f>E799</f>
        <v>0</v>
      </c>
      <c r="F798" s="102">
        <f>F799</f>
        <v>0</v>
      </c>
      <c r="G798" s="102">
        <f>G799</f>
        <v>0</v>
      </c>
      <c r="H798" s="102">
        <f>H799</f>
        <v>0</v>
      </c>
      <c r="I798" s="139" t="e">
        <f t="shared" si="50"/>
        <v>#DIV/0!</v>
      </c>
      <c r="J798" s="139" t="e">
        <f t="shared" si="51"/>
        <v>#DIV/0!</v>
      </c>
    </row>
    <row r="799" spans="1:10" s="84" customFormat="1" ht="15" customHeight="1">
      <c r="A799" s="85"/>
      <c r="B799" s="85"/>
      <c r="C799" s="85">
        <v>3721</v>
      </c>
      <c r="D799" s="67" t="s">
        <v>1387</v>
      </c>
      <c r="E799" s="67"/>
      <c r="F799" s="67"/>
      <c r="G799" s="67"/>
      <c r="H799" s="67"/>
      <c r="I799" s="139" t="e">
        <f t="shared" si="50"/>
        <v>#DIV/0!</v>
      </c>
      <c r="J799" s="139" t="e">
        <f t="shared" si="51"/>
        <v>#DIV/0!</v>
      </c>
    </row>
    <row r="800" spans="1:10" s="84" customFormat="1" ht="15" customHeight="1">
      <c r="A800" s="85"/>
      <c r="B800" s="101">
        <v>38</v>
      </c>
      <c r="C800" s="85"/>
      <c r="D800" s="101" t="s">
        <v>1350</v>
      </c>
      <c r="E800" s="102">
        <f>E801</f>
        <v>0</v>
      </c>
      <c r="F800" s="102">
        <f>F801</f>
        <v>0</v>
      </c>
      <c r="G800" s="102">
        <f>G801</f>
        <v>0</v>
      </c>
      <c r="H800" s="102">
        <f>H801</f>
        <v>0</v>
      </c>
      <c r="I800" s="139" t="e">
        <f t="shared" si="50"/>
        <v>#DIV/0!</v>
      </c>
      <c r="J800" s="139" t="e">
        <f t="shared" si="51"/>
        <v>#DIV/0!</v>
      </c>
    </row>
    <row r="801" spans="1:10" s="84" customFormat="1" ht="15" customHeight="1">
      <c r="A801" s="85"/>
      <c r="B801" s="85"/>
      <c r="C801" s="85">
        <v>3811</v>
      </c>
      <c r="D801" s="67" t="s">
        <v>1307</v>
      </c>
      <c r="E801" s="67"/>
      <c r="F801" s="67"/>
      <c r="G801" s="67"/>
      <c r="H801" s="67"/>
      <c r="I801" s="139" t="e">
        <f t="shared" si="50"/>
        <v>#DIV/0!</v>
      </c>
      <c r="J801" s="139" t="e">
        <f t="shared" si="51"/>
        <v>#DIV/0!</v>
      </c>
    </row>
    <row r="802" spans="1:10" s="84" customFormat="1" ht="15" customHeight="1">
      <c r="A802" s="101">
        <v>4</v>
      </c>
      <c r="B802" s="85"/>
      <c r="C802" s="85"/>
      <c r="D802" s="101" t="s">
        <v>1343</v>
      </c>
      <c r="E802" s="102">
        <f>E803+E805</f>
        <v>0</v>
      </c>
      <c r="F802" s="102">
        <f>F803+F805</f>
        <v>0</v>
      </c>
      <c r="G802" s="102">
        <f>G803+G805</f>
        <v>2500</v>
      </c>
      <c r="H802" s="102">
        <f>H803+H805</f>
        <v>2487.5</v>
      </c>
      <c r="I802" s="139" t="e">
        <f t="shared" si="50"/>
        <v>#DIV/0!</v>
      </c>
      <c r="J802" s="139">
        <f t="shared" si="51"/>
        <v>99.5</v>
      </c>
    </row>
    <row r="803" spans="1:10" s="84" customFormat="1" ht="15" customHeight="1">
      <c r="A803" s="85"/>
      <c r="B803" s="101">
        <v>41</v>
      </c>
      <c r="C803" s="85"/>
      <c r="D803" s="101" t="s">
        <v>1353</v>
      </c>
      <c r="E803" s="102">
        <f>E804</f>
        <v>0</v>
      </c>
      <c r="F803" s="102">
        <f>F804</f>
        <v>0</v>
      </c>
      <c r="G803" s="102">
        <f>G804</f>
        <v>0</v>
      </c>
      <c r="H803" s="102">
        <f>H804</f>
        <v>0</v>
      </c>
      <c r="I803" s="139" t="e">
        <f t="shared" si="50"/>
        <v>#DIV/0!</v>
      </c>
      <c r="J803" s="139" t="e">
        <f t="shared" si="51"/>
        <v>#DIV/0!</v>
      </c>
    </row>
    <row r="804" spans="1:10" s="84" customFormat="1" ht="15" customHeight="1">
      <c r="A804" s="85"/>
      <c r="B804" s="85"/>
      <c r="C804" s="85">
        <v>4123</v>
      </c>
      <c r="D804" s="67" t="s">
        <v>1308</v>
      </c>
      <c r="E804" s="67"/>
      <c r="F804" s="67"/>
      <c r="G804" s="67"/>
      <c r="H804" s="67"/>
      <c r="I804" s="139" t="e">
        <f t="shared" si="50"/>
        <v>#DIV/0!</v>
      </c>
      <c r="J804" s="139" t="e">
        <f t="shared" si="51"/>
        <v>#DIV/0!</v>
      </c>
    </row>
    <row r="805" spans="1:10" s="84" customFormat="1" ht="15" customHeight="1">
      <c r="A805" s="85"/>
      <c r="B805" s="101">
        <v>42</v>
      </c>
      <c r="C805" s="85"/>
      <c r="D805" s="101" t="s">
        <v>1344</v>
      </c>
      <c r="E805" s="102">
        <f>SUM(E806:E810)</f>
        <v>0</v>
      </c>
      <c r="F805" s="102">
        <f>SUM(F806:F810)</f>
        <v>0</v>
      </c>
      <c r="G805" s="102">
        <f>SUM(G806:G810)</f>
        <v>2500</v>
      </c>
      <c r="H805" s="102">
        <f>SUM(H806:H810)</f>
        <v>2487.5</v>
      </c>
      <c r="I805" s="139" t="e">
        <f t="shared" si="50"/>
        <v>#DIV/0!</v>
      </c>
      <c r="J805" s="139">
        <f t="shared" si="51"/>
        <v>99.5</v>
      </c>
    </row>
    <row r="806" spans="1:10" s="84" customFormat="1" ht="15" customHeight="1">
      <c r="A806" s="85"/>
      <c r="B806" s="85"/>
      <c r="C806" s="85">
        <v>4221</v>
      </c>
      <c r="D806" s="67" t="s">
        <v>1287</v>
      </c>
      <c r="E806" s="67"/>
      <c r="F806" s="67"/>
      <c r="G806" s="67">
        <v>2500</v>
      </c>
      <c r="H806" s="67">
        <v>2487.5</v>
      </c>
      <c r="I806" s="139" t="e">
        <f t="shared" si="50"/>
        <v>#DIV/0!</v>
      </c>
      <c r="J806" s="139">
        <f t="shared" si="51"/>
        <v>99.5</v>
      </c>
    </row>
    <row r="807" spans="1:10" s="84" customFormat="1" ht="15" customHeight="1">
      <c r="A807" s="85"/>
      <c r="B807" s="85"/>
      <c r="C807" s="85">
        <v>4222</v>
      </c>
      <c r="D807" s="67" t="s">
        <v>1302</v>
      </c>
      <c r="E807" s="67"/>
      <c r="F807" s="67"/>
      <c r="G807" s="67"/>
      <c r="H807" s="67"/>
      <c r="I807" s="139" t="e">
        <f t="shared" si="50"/>
        <v>#DIV/0!</v>
      </c>
      <c r="J807" s="139" t="e">
        <f t="shared" si="51"/>
        <v>#DIV/0!</v>
      </c>
    </row>
    <row r="808" spans="1:10" s="84" customFormat="1" ht="15" customHeight="1">
      <c r="A808" s="85"/>
      <c r="B808" s="85"/>
      <c r="C808" s="85">
        <v>4224</v>
      </c>
      <c r="D808" s="67" t="s">
        <v>1310</v>
      </c>
      <c r="E808" s="67"/>
      <c r="F808" s="67"/>
      <c r="G808" s="67"/>
      <c r="H808" s="67"/>
      <c r="I808" s="139" t="e">
        <f t="shared" si="50"/>
        <v>#DIV/0!</v>
      </c>
      <c r="J808" s="139" t="e">
        <f t="shared" si="51"/>
        <v>#DIV/0!</v>
      </c>
    </row>
    <row r="809" spans="1:10" s="84" customFormat="1" ht="15" customHeight="1">
      <c r="A809" s="85"/>
      <c r="B809" s="85"/>
      <c r="C809" s="85">
        <v>4227</v>
      </c>
      <c r="D809" s="67" t="s">
        <v>1288</v>
      </c>
      <c r="E809" s="67"/>
      <c r="F809" s="67"/>
      <c r="G809" s="67"/>
      <c r="H809" s="67"/>
      <c r="I809" s="139" t="e">
        <f t="shared" si="50"/>
        <v>#DIV/0!</v>
      </c>
      <c r="J809" s="139" t="e">
        <f t="shared" si="51"/>
        <v>#DIV/0!</v>
      </c>
    </row>
    <row r="810" spans="1:10" s="84" customFormat="1" ht="15" customHeight="1">
      <c r="A810" s="85"/>
      <c r="B810" s="85"/>
      <c r="C810" s="85">
        <v>4241</v>
      </c>
      <c r="D810" s="67" t="s">
        <v>1303</v>
      </c>
      <c r="E810" s="67"/>
      <c r="F810" s="67"/>
      <c r="G810" s="67"/>
      <c r="H810" s="67"/>
      <c r="I810" s="139" t="e">
        <f t="shared" si="50"/>
        <v>#DIV/0!</v>
      </c>
      <c r="J810" s="139" t="e">
        <f t="shared" si="51"/>
        <v>#DIV/0!</v>
      </c>
    </row>
    <row r="811" spans="1:10" s="84" customFormat="1" ht="15" customHeight="1">
      <c r="A811" s="258" t="s">
        <v>1690</v>
      </c>
      <c r="B811" s="265"/>
      <c r="C811" s="265"/>
      <c r="D811" s="266"/>
      <c r="E811" s="71">
        <f>E812+E855</f>
        <v>0</v>
      </c>
      <c r="F811" s="71">
        <f>F812</f>
        <v>0</v>
      </c>
      <c r="G811" s="71">
        <f>G812+G855</f>
        <v>0</v>
      </c>
      <c r="H811" s="71">
        <f>H812+H855</f>
        <v>36214.75</v>
      </c>
      <c r="I811" s="137" t="e">
        <f t="shared" si="50"/>
        <v>#DIV/0!</v>
      </c>
      <c r="J811" s="137" t="e">
        <f t="shared" si="51"/>
        <v>#DIV/0!</v>
      </c>
    </row>
    <row r="812" spans="1:10" s="84" customFormat="1" ht="15" customHeight="1">
      <c r="A812" s="101">
        <v>3</v>
      </c>
      <c r="B812" s="85"/>
      <c r="C812" s="41"/>
      <c r="D812" s="41" t="s">
        <v>1356</v>
      </c>
      <c r="E812" s="64">
        <f>E813</f>
        <v>0</v>
      </c>
      <c r="F812" s="64">
        <f>F813</f>
        <v>0</v>
      </c>
      <c r="G812" s="64">
        <f>G813</f>
        <v>0</v>
      </c>
      <c r="H812" s="64">
        <f>H813</f>
        <v>36214.75</v>
      </c>
      <c r="I812" s="138" t="e">
        <f t="shared" si="50"/>
        <v>#DIV/0!</v>
      </c>
      <c r="J812" s="138" t="e">
        <f t="shared" si="51"/>
        <v>#DIV/0!</v>
      </c>
    </row>
    <row r="813" spans="1:10" s="84" customFormat="1" ht="15" customHeight="1">
      <c r="A813" s="85"/>
      <c r="B813" s="101">
        <v>31</v>
      </c>
      <c r="C813" s="41"/>
      <c r="D813" s="41" t="s">
        <v>1318</v>
      </c>
      <c r="E813" s="64">
        <f>SUM(E814:E815)</f>
        <v>0</v>
      </c>
      <c r="F813" s="64">
        <f>SUM(F814:F815)</f>
        <v>0</v>
      </c>
      <c r="G813" s="64">
        <f>SUM(G814:G815)</f>
        <v>0</v>
      </c>
      <c r="H813" s="64">
        <f>SUM(H814:H815)</f>
        <v>36214.75</v>
      </c>
      <c r="I813" s="138" t="e">
        <f t="shared" si="50"/>
        <v>#DIV/0!</v>
      </c>
      <c r="J813" s="138" t="e">
        <f t="shared" si="51"/>
        <v>#DIV/0!</v>
      </c>
    </row>
    <row r="814" spans="1:10" s="84" customFormat="1" ht="15" customHeight="1">
      <c r="A814" s="85"/>
      <c r="B814" s="85"/>
      <c r="C814" s="85">
        <v>3111</v>
      </c>
      <c r="D814" s="67" t="s">
        <v>1395</v>
      </c>
      <c r="E814" s="67"/>
      <c r="F814" s="67"/>
      <c r="G814" s="67"/>
      <c r="H814" s="67">
        <v>36091.440000000002</v>
      </c>
      <c r="I814" s="139" t="e">
        <f t="shared" si="50"/>
        <v>#DIV/0!</v>
      </c>
      <c r="J814" s="139" t="e">
        <f t="shared" si="51"/>
        <v>#DIV/0!</v>
      </c>
    </row>
    <row r="815" spans="1:10" s="84" customFormat="1" ht="15" customHeight="1">
      <c r="A815" s="85"/>
      <c r="B815" s="85"/>
      <c r="C815" s="85">
        <v>3132</v>
      </c>
      <c r="D815" s="67" t="s">
        <v>1354</v>
      </c>
      <c r="E815" s="67"/>
      <c r="F815" s="67"/>
      <c r="G815" s="67"/>
      <c r="H815" s="67">
        <v>123.31</v>
      </c>
      <c r="I815" s="139" t="e">
        <f t="shared" si="50"/>
        <v>#DIV/0!</v>
      </c>
      <c r="J815" s="139" t="e">
        <f t="shared" si="51"/>
        <v>#DIV/0!</v>
      </c>
    </row>
    <row r="816" spans="1:10" s="84" customFormat="1" ht="15" customHeight="1">
      <c r="A816" s="258" t="s">
        <v>522</v>
      </c>
      <c r="B816" s="270"/>
      <c r="C816" s="270"/>
      <c r="D816" s="271"/>
      <c r="E816" s="135">
        <f>E817+E831</f>
        <v>663.61</v>
      </c>
      <c r="F816" s="135">
        <f>F817+F831</f>
        <v>20000</v>
      </c>
      <c r="G816" s="135">
        <f>G817+G831</f>
        <v>0</v>
      </c>
      <c r="H816" s="135">
        <f>H817+H831</f>
        <v>97434.63</v>
      </c>
      <c r="I816" s="136">
        <f t="shared" si="50"/>
        <v>14682.513825891714</v>
      </c>
      <c r="J816" s="136" t="e">
        <f t="shared" si="51"/>
        <v>#DIV/0!</v>
      </c>
    </row>
    <row r="817" spans="1:11" s="84" customFormat="1" ht="15" customHeight="1">
      <c r="A817" s="101">
        <v>3</v>
      </c>
      <c r="B817" s="85"/>
      <c r="C817" s="41"/>
      <c r="D817" s="41" t="s">
        <v>1356</v>
      </c>
      <c r="E817" s="64">
        <f>E818+E820+E829</f>
        <v>663.61</v>
      </c>
      <c r="F817" s="64">
        <f t="shared" ref="F817:H817" si="52">F818+F820+F829</f>
        <v>0</v>
      </c>
      <c r="G817" s="64">
        <f t="shared" si="52"/>
        <v>0</v>
      </c>
      <c r="H817" s="64">
        <f t="shared" si="52"/>
        <v>69020</v>
      </c>
      <c r="I817" s="138">
        <f t="shared" si="50"/>
        <v>10400.687150585434</v>
      </c>
      <c r="J817" s="138" t="e">
        <f t="shared" si="51"/>
        <v>#DIV/0!</v>
      </c>
    </row>
    <row r="818" spans="1:11" s="84" customFormat="1" ht="15" customHeight="1">
      <c r="A818" s="85"/>
      <c r="B818" s="101">
        <v>31</v>
      </c>
      <c r="C818" s="41"/>
      <c r="D818" s="41" t="s">
        <v>1318</v>
      </c>
      <c r="E818" s="64">
        <f>E819</f>
        <v>0</v>
      </c>
      <c r="F818" s="64">
        <f t="shared" ref="F818:G818" si="53">F819</f>
        <v>0</v>
      </c>
      <c r="G818" s="64">
        <f t="shared" si="53"/>
        <v>0</v>
      </c>
      <c r="H818" s="64">
        <f>H819</f>
        <v>60000</v>
      </c>
      <c r="I818" s="138" t="e">
        <f t="shared" si="50"/>
        <v>#DIV/0!</v>
      </c>
      <c r="J818" s="138" t="e">
        <f t="shared" si="51"/>
        <v>#DIV/0!</v>
      </c>
    </row>
    <row r="819" spans="1:11" s="84" customFormat="1" ht="15" customHeight="1">
      <c r="A819" s="85"/>
      <c r="B819" s="85"/>
      <c r="C819" s="85">
        <v>3121</v>
      </c>
      <c r="D819" s="67" t="s">
        <v>1293</v>
      </c>
      <c r="E819" s="67"/>
      <c r="F819" s="67"/>
      <c r="G819" s="67"/>
      <c r="H819" s="67">
        <v>60000</v>
      </c>
      <c r="I819" s="139" t="e">
        <f t="shared" si="50"/>
        <v>#DIV/0!</v>
      </c>
      <c r="J819" s="139" t="e">
        <f t="shared" si="51"/>
        <v>#DIV/0!</v>
      </c>
      <c r="K819" s="186">
        <v>752</v>
      </c>
    </row>
    <row r="820" spans="1:11" s="84" customFormat="1" ht="15" customHeight="1">
      <c r="A820" s="85"/>
      <c r="B820" s="101">
        <v>32</v>
      </c>
      <c r="C820" s="41"/>
      <c r="D820" s="41" t="s">
        <v>1318</v>
      </c>
      <c r="E820" s="64">
        <f>SUM(E821:E828)</f>
        <v>663.61</v>
      </c>
      <c r="F820" s="64">
        <f>SUM(F821:F828)</f>
        <v>0</v>
      </c>
      <c r="G820" s="64">
        <f>SUM(G821:G828)</f>
        <v>0</v>
      </c>
      <c r="H820" s="64">
        <f>SUM(H821:H828)</f>
        <v>9020</v>
      </c>
      <c r="I820" s="138">
        <f t="shared" si="50"/>
        <v>1359.2320790825938</v>
      </c>
      <c r="J820" s="138" t="e">
        <f t="shared" si="51"/>
        <v>#DIV/0!</v>
      </c>
    </row>
    <row r="821" spans="1:11" s="84" customFormat="1" ht="15" customHeight="1">
      <c r="A821" s="85"/>
      <c r="B821" s="85"/>
      <c r="C821" s="85">
        <v>3211</v>
      </c>
      <c r="D821" s="67" t="s">
        <v>1264</v>
      </c>
      <c r="E821" s="67">
        <v>663.61</v>
      </c>
      <c r="F821" s="67"/>
      <c r="G821" s="67"/>
      <c r="H821" s="67"/>
      <c r="I821" s="139">
        <f t="shared" si="50"/>
        <v>0</v>
      </c>
      <c r="J821" s="139" t="e">
        <f t="shared" si="51"/>
        <v>#DIV/0!</v>
      </c>
    </row>
    <row r="822" spans="1:11" s="84" customFormat="1" ht="15" customHeight="1">
      <c r="A822" s="85"/>
      <c r="B822" s="85"/>
      <c r="C822" s="85">
        <v>3224</v>
      </c>
      <c r="D822" s="67" t="s">
        <v>1411</v>
      </c>
      <c r="E822" s="67"/>
      <c r="F822" s="67"/>
      <c r="G822" s="67"/>
      <c r="H822" s="67">
        <f>7500+1520</f>
        <v>9020</v>
      </c>
      <c r="I822" s="139" t="e">
        <f t="shared" si="50"/>
        <v>#DIV/0!</v>
      </c>
      <c r="J822" s="139" t="e">
        <f t="shared" si="51"/>
        <v>#DIV/0!</v>
      </c>
    </row>
    <row r="823" spans="1:11" s="84" customFormat="1" ht="15" customHeight="1">
      <c r="A823" s="85"/>
      <c r="B823" s="85"/>
      <c r="C823" s="85">
        <v>3231</v>
      </c>
      <c r="D823" s="67" t="s">
        <v>1272</v>
      </c>
      <c r="E823" s="67"/>
      <c r="F823" s="67"/>
      <c r="G823" s="67"/>
      <c r="H823" s="67"/>
      <c r="I823" s="139" t="e">
        <f t="shared" si="50"/>
        <v>#DIV/0!</v>
      </c>
      <c r="J823" s="139" t="e">
        <f t="shared" si="51"/>
        <v>#DIV/0!</v>
      </c>
    </row>
    <row r="824" spans="1:11" s="84" customFormat="1" ht="15" customHeight="1">
      <c r="A824" s="85"/>
      <c r="B824" s="85"/>
      <c r="C824" s="85">
        <v>3235</v>
      </c>
      <c r="D824" s="67" t="s">
        <v>1276</v>
      </c>
      <c r="E824" s="67"/>
      <c r="F824" s="67"/>
      <c r="G824" s="67"/>
      <c r="H824" s="67"/>
      <c r="I824" s="139" t="e">
        <f t="shared" si="50"/>
        <v>#DIV/0!</v>
      </c>
      <c r="J824" s="139" t="e">
        <f t="shared" si="51"/>
        <v>#DIV/0!</v>
      </c>
    </row>
    <row r="825" spans="1:11" s="84" customFormat="1" ht="15" customHeight="1">
      <c r="A825" s="85"/>
      <c r="B825" s="85"/>
      <c r="C825" s="85">
        <v>3237</v>
      </c>
      <c r="D825" s="67" t="s">
        <v>1278</v>
      </c>
      <c r="E825" s="67"/>
      <c r="F825" s="67"/>
      <c r="G825" s="67"/>
      <c r="H825" s="67"/>
      <c r="I825" s="139" t="e">
        <f t="shared" si="50"/>
        <v>#DIV/0!</v>
      </c>
      <c r="J825" s="139" t="e">
        <f t="shared" si="51"/>
        <v>#DIV/0!</v>
      </c>
    </row>
    <row r="826" spans="1:11" s="84" customFormat="1" ht="15" customHeight="1">
      <c r="A826" s="85"/>
      <c r="B826" s="85"/>
      <c r="C826" s="85">
        <v>3239</v>
      </c>
      <c r="D826" s="67" t="s">
        <v>1280</v>
      </c>
      <c r="E826" s="67"/>
      <c r="F826" s="67"/>
      <c r="G826" s="67"/>
      <c r="H826" s="67"/>
      <c r="I826" s="139" t="e">
        <f t="shared" si="50"/>
        <v>#DIV/0!</v>
      </c>
      <c r="J826" s="139" t="e">
        <f t="shared" si="51"/>
        <v>#DIV/0!</v>
      </c>
    </row>
    <row r="827" spans="1:11" s="84" customFormat="1" ht="15" customHeight="1">
      <c r="A827" s="85"/>
      <c r="B827" s="85"/>
      <c r="C827" s="85">
        <v>3293</v>
      </c>
      <c r="D827" s="67" t="s">
        <v>1297</v>
      </c>
      <c r="E827" s="67"/>
      <c r="F827" s="67"/>
      <c r="G827" s="67"/>
      <c r="H827" s="67"/>
      <c r="I827" s="139" t="e">
        <f t="shared" si="50"/>
        <v>#DIV/0!</v>
      </c>
      <c r="J827" s="139" t="e">
        <f t="shared" si="51"/>
        <v>#DIV/0!</v>
      </c>
    </row>
    <row r="828" spans="1:11" s="84" customFormat="1" ht="15" customHeight="1">
      <c r="A828" s="85"/>
      <c r="B828" s="85"/>
      <c r="C828" s="85">
        <v>3299</v>
      </c>
      <c r="D828" s="67" t="s">
        <v>1285</v>
      </c>
      <c r="E828" s="67"/>
      <c r="F828" s="67"/>
      <c r="G828" s="67"/>
      <c r="H828" s="67"/>
      <c r="I828" s="139" t="e">
        <f t="shared" si="50"/>
        <v>#DIV/0!</v>
      </c>
      <c r="J828" s="139" t="e">
        <f t="shared" si="51"/>
        <v>#DIV/0!</v>
      </c>
    </row>
    <row r="829" spans="1:11" s="84" customFormat="1" ht="15" customHeight="1">
      <c r="A829" s="85"/>
      <c r="B829" s="101">
        <v>38</v>
      </c>
      <c r="C829" s="85"/>
      <c r="D829" s="101" t="s">
        <v>1350</v>
      </c>
      <c r="E829" s="102">
        <f>E830</f>
        <v>0</v>
      </c>
      <c r="F829" s="102">
        <f>F830</f>
        <v>0</v>
      </c>
      <c r="G829" s="102">
        <f>G830</f>
        <v>0</v>
      </c>
      <c r="H829" s="102">
        <f>H830</f>
        <v>0</v>
      </c>
      <c r="I829" s="139" t="e">
        <f t="shared" si="50"/>
        <v>#DIV/0!</v>
      </c>
      <c r="J829" s="139" t="e">
        <f t="shared" si="51"/>
        <v>#DIV/0!</v>
      </c>
    </row>
    <row r="830" spans="1:11" s="84" customFormat="1" ht="15" customHeight="1">
      <c r="A830" s="85"/>
      <c r="B830" s="85"/>
      <c r="C830" s="85">
        <v>3812</v>
      </c>
      <c r="D830" s="67" t="s">
        <v>1402</v>
      </c>
      <c r="E830" s="67"/>
      <c r="F830" s="67"/>
      <c r="G830" s="67"/>
      <c r="H830" s="67"/>
      <c r="I830" s="139" t="e">
        <f t="shared" si="50"/>
        <v>#DIV/0!</v>
      </c>
      <c r="J830" s="139" t="e">
        <f t="shared" si="51"/>
        <v>#DIV/0!</v>
      </c>
    </row>
    <row r="831" spans="1:11" s="84" customFormat="1" ht="15" customHeight="1">
      <c r="A831" s="101">
        <v>4</v>
      </c>
      <c r="B831" s="85"/>
      <c r="C831" s="85"/>
      <c r="D831" s="101" t="s">
        <v>1343</v>
      </c>
      <c r="E831" s="102">
        <f>E832</f>
        <v>0</v>
      </c>
      <c r="F831" s="102">
        <f>F832</f>
        <v>20000</v>
      </c>
      <c r="G831" s="102">
        <f>G832</f>
        <v>0</v>
      </c>
      <c r="H831" s="102">
        <f>H832</f>
        <v>28414.63</v>
      </c>
      <c r="I831" s="139" t="e">
        <f t="shared" si="50"/>
        <v>#DIV/0!</v>
      </c>
      <c r="J831" s="139" t="e">
        <f t="shared" si="51"/>
        <v>#DIV/0!</v>
      </c>
    </row>
    <row r="832" spans="1:11" s="84" customFormat="1" ht="15" customHeight="1">
      <c r="A832" s="85"/>
      <c r="B832" s="101">
        <v>42</v>
      </c>
      <c r="C832" s="85"/>
      <c r="D832" s="101" t="s">
        <v>1344</v>
      </c>
      <c r="E832" s="102">
        <f>SUM(E833:E835)</f>
        <v>0</v>
      </c>
      <c r="F832" s="102">
        <f>SUM(F833:F835)</f>
        <v>20000</v>
      </c>
      <c r="G832" s="102">
        <f>SUM(G833:G835)</f>
        <v>0</v>
      </c>
      <c r="H832" s="102">
        <f>SUM(H833:H835)</f>
        <v>28414.63</v>
      </c>
      <c r="I832" s="139" t="e">
        <f t="shared" si="50"/>
        <v>#DIV/0!</v>
      </c>
      <c r="J832" s="139" t="e">
        <f t="shared" si="51"/>
        <v>#DIV/0!</v>
      </c>
    </row>
    <row r="833" spans="1:10" s="84" customFormat="1" ht="15" customHeight="1">
      <c r="A833" s="85"/>
      <c r="B833" s="85"/>
      <c r="C833" s="85">
        <v>4221</v>
      </c>
      <c r="D833" s="67" t="s">
        <v>1287</v>
      </c>
      <c r="E833" s="67"/>
      <c r="F833" s="67">
        <v>20000</v>
      </c>
      <c r="G833" s="67"/>
      <c r="H833" s="67">
        <v>26941.25</v>
      </c>
      <c r="I833" s="139" t="e">
        <f t="shared" si="50"/>
        <v>#DIV/0!</v>
      </c>
      <c r="J833" s="139" t="e">
        <f t="shared" si="51"/>
        <v>#DIV/0!</v>
      </c>
    </row>
    <row r="834" spans="1:10" s="84" customFormat="1" ht="15" customHeight="1">
      <c r="A834" s="85"/>
      <c r="B834" s="85"/>
      <c r="C834" s="85">
        <v>4241</v>
      </c>
      <c r="D834" s="67" t="s">
        <v>1303</v>
      </c>
      <c r="E834" s="67"/>
      <c r="F834" s="67"/>
      <c r="G834" s="67"/>
      <c r="H834" s="67">
        <v>1473.38</v>
      </c>
      <c r="I834" s="139" t="e">
        <f t="shared" si="50"/>
        <v>#DIV/0!</v>
      </c>
      <c r="J834" s="139" t="e">
        <f t="shared" si="51"/>
        <v>#DIV/0!</v>
      </c>
    </row>
    <row r="835" spans="1:10" s="84" customFormat="1" ht="15" customHeight="1">
      <c r="A835" s="85"/>
      <c r="B835" s="85"/>
      <c r="C835" s="85">
        <v>4244</v>
      </c>
      <c r="D835" s="67" t="s">
        <v>1581</v>
      </c>
      <c r="E835" s="67"/>
      <c r="F835" s="67"/>
      <c r="G835" s="67"/>
      <c r="H835" s="67"/>
      <c r="I835" s="139" t="e">
        <f t="shared" si="50"/>
        <v>#DIV/0!</v>
      </c>
      <c r="J835" s="139" t="e">
        <f t="shared" si="51"/>
        <v>#DIV/0!</v>
      </c>
    </row>
    <row r="836" spans="1:10" s="84" customFormat="1" ht="15" customHeight="1">
      <c r="A836" s="258" t="s">
        <v>738</v>
      </c>
      <c r="B836" s="270"/>
      <c r="C836" s="270"/>
      <c r="D836" s="271"/>
      <c r="E836" s="135">
        <f>E837</f>
        <v>548.94999999999982</v>
      </c>
      <c r="F836" s="135">
        <f t="shared" ref="F836:H837" si="54">F837</f>
        <v>700</v>
      </c>
      <c r="G836" s="135">
        <f t="shared" si="54"/>
        <v>700</v>
      </c>
      <c r="H836" s="135">
        <f t="shared" si="54"/>
        <v>329.41</v>
      </c>
      <c r="I836" s="136">
        <f t="shared" si="50"/>
        <v>60.007286638127354</v>
      </c>
      <c r="J836" s="136">
        <f t="shared" si="51"/>
        <v>47.058571428571433</v>
      </c>
    </row>
    <row r="837" spans="1:10" s="84" customFormat="1" ht="15" customHeight="1">
      <c r="A837" s="101">
        <v>4</v>
      </c>
      <c r="B837" s="85"/>
      <c r="C837" s="41"/>
      <c r="D837" s="41" t="s">
        <v>1343</v>
      </c>
      <c r="E837" s="64">
        <f>E838</f>
        <v>548.94999999999982</v>
      </c>
      <c r="F837" s="64">
        <f t="shared" si="54"/>
        <v>700</v>
      </c>
      <c r="G837" s="64">
        <f t="shared" si="54"/>
        <v>700</v>
      </c>
      <c r="H837" s="64">
        <f t="shared" si="54"/>
        <v>329.41</v>
      </c>
      <c r="I837" s="138">
        <f t="shared" si="50"/>
        <v>60.007286638127354</v>
      </c>
      <c r="J837" s="138">
        <f t="shared" si="51"/>
        <v>47.058571428571433</v>
      </c>
    </row>
    <row r="838" spans="1:10" s="84" customFormat="1" ht="15" customHeight="1">
      <c r="A838" s="85"/>
      <c r="B838" s="101">
        <v>42</v>
      </c>
      <c r="C838" s="41"/>
      <c r="D838" s="41" t="s">
        <v>1344</v>
      </c>
      <c r="E838" s="64">
        <f>SUM(E839:E841)</f>
        <v>548.94999999999982</v>
      </c>
      <c r="F838" s="64">
        <f>SUM(F839:F841)</f>
        <v>700</v>
      </c>
      <c r="G838" s="64">
        <f>SUM(G839:G841)</f>
        <v>700</v>
      </c>
      <c r="H838" s="64">
        <f>SUM(H839:H841)</f>
        <v>329.41</v>
      </c>
      <c r="I838" s="138">
        <f t="shared" si="50"/>
        <v>60.007286638127354</v>
      </c>
      <c r="J838" s="138">
        <f t="shared" si="51"/>
        <v>47.058571428571433</v>
      </c>
    </row>
    <row r="839" spans="1:10" s="84" customFormat="1" ht="15" customHeight="1">
      <c r="A839" s="85"/>
      <c r="B839" s="85"/>
      <c r="C839" s="85">
        <v>4221</v>
      </c>
      <c r="D839" s="67" t="s">
        <v>1287</v>
      </c>
      <c r="E839" s="67">
        <v>548.94999999999982</v>
      </c>
      <c r="F839" s="67">
        <v>700</v>
      </c>
      <c r="G839" s="67">
        <v>700</v>
      </c>
      <c r="H839" s="67">
        <v>329.41</v>
      </c>
      <c r="I839" s="139">
        <f t="shared" si="50"/>
        <v>60.007286638127354</v>
      </c>
      <c r="J839" s="139">
        <f t="shared" si="51"/>
        <v>47.058571428571433</v>
      </c>
    </row>
    <row r="840" spans="1:10" s="84" customFormat="1" ht="15" customHeight="1">
      <c r="A840" s="85"/>
      <c r="B840" s="85"/>
      <c r="C840" s="85">
        <v>4227</v>
      </c>
      <c r="D840" s="67" t="s">
        <v>1288</v>
      </c>
      <c r="E840" s="67"/>
      <c r="F840" s="67"/>
      <c r="G840" s="67"/>
      <c r="H840" s="67"/>
      <c r="I840" s="139" t="e">
        <f t="shared" si="50"/>
        <v>#DIV/0!</v>
      </c>
      <c r="J840" s="139" t="e">
        <f t="shared" si="51"/>
        <v>#DIV/0!</v>
      </c>
    </row>
    <row r="841" spans="1:10" s="84" customFormat="1" ht="15" customHeight="1">
      <c r="A841" s="85"/>
      <c r="B841" s="85"/>
      <c r="C841" s="85">
        <v>4263</v>
      </c>
      <c r="D841" s="67" t="s">
        <v>1511</v>
      </c>
      <c r="E841" s="67"/>
      <c r="F841" s="67"/>
      <c r="G841" s="67"/>
      <c r="H841" s="67"/>
      <c r="I841" s="139" t="e">
        <f t="shared" si="50"/>
        <v>#DIV/0!</v>
      </c>
      <c r="J841" s="139" t="e">
        <f t="shared" si="51"/>
        <v>#DIV/0!</v>
      </c>
    </row>
    <row r="842" spans="1:10" s="84" customFormat="1" ht="30" customHeight="1">
      <c r="A842" s="258" t="s">
        <v>1627</v>
      </c>
      <c r="B842" s="270"/>
      <c r="C842" s="270"/>
      <c r="D842" s="271"/>
      <c r="E842" s="135">
        <f>E843+E865+E926+E957+E892</f>
        <v>44912.020000000004</v>
      </c>
      <c r="F842" s="135">
        <f>F843+F865+F926+F957+F892</f>
        <v>82937</v>
      </c>
      <c r="G842" s="135">
        <f>G843+G865+G926+G957+G892</f>
        <v>98795</v>
      </c>
      <c r="H842" s="135">
        <f>H843+H865+H926+H957+H892</f>
        <v>97948.599999999977</v>
      </c>
      <c r="I842" s="136">
        <f t="shared" si="50"/>
        <v>218.08994563148124</v>
      </c>
      <c r="J842" s="136">
        <f t="shared" si="51"/>
        <v>99.143276481603294</v>
      </c>
    </row>
    <row r="843" spans="1:10" s="84" customFormat="1" ht="15" customHeight="1">
      <c r="A843" s="258" t="s">
        <v>1420</v>
      </c>
      <c r="B843" s="270"/>
      <c r="C843" s="270"/>
      <c r="D843" s="271"/>
      <c r="E843" s="71">
        <f>E844+E859</f>
        <v>2873.48</v>
      </c>
      <c r="F843" s="71">
        <f>F844+F859</f>
        <v>6787</v>
      </c>
      <c r="G843" s="71">
        <f>G844+G859</f>
        <v>5795</v>
      </c>
      <c r="H843" s="71">
        <f>H844+H859</f>
        <v>2752.5</v>
      </c>
      <c r="I843" s="137">
        <f t="shared" ref="I843:I906" si="55">H843/E843*100</f>
        <v>95.789774071857124</v>
      </c>
      <c r="J843" s="137">
        <f t="shared" ref="J843:J906" si="56">H843/G843*100</f>
        <v>47.497842968075929</v>
      </c>
    </row>
    <row r="844" spans="1:10" s="84" customFormat="1" ht="15" customHeight="1">
      <c r="A844" s="101">
        <v>3</v>
      </c>
      <c r="B844" s="85"/>
      <c r="C844" s="41"/>
      <c r="D844" s="41" t="s">
        <v>1356</v>
      </c>
      <c r="E844" s="64">
        <f>E845+E857</f>
        <v>1569.73</v>
      </c>
      <c r="F844" s="64">
        <f>F845+F857</f>
        <v>4483</v>
      </c>
      <c r="G844" s="64">
        <f>G845+G857</f>
        <v>3495</v>
      </c>
      <c r="H844" s="64">
        <f>H845+H857</f>
        <v>2752.5</v>
      </c>
      <c r="I844" s="138">
        <f t="shared" si="55"/>
        <v>175.3486268339141</v>
      </c>
      <c r="J844" s="138">
        <f t="shared" si="56"/>
        <v>78.75536480686695</v>
      </c>
    </row>
    <row r="845" spans="1:10" s="84" customFormat="1" ht="15" customHeight="1">
      <c r="A845" s="85"/>
      <c r="B845" s="101">
        <v>32</v>
      </c>
      <c r="C845" s="41"/>
      <c r="D845" s="41" t="s">
        <v>1318</v>
      </c>
      <c r="E845" s="64">
        <f>SUM(E846:E856)</f>
        <v>1569.73</v>
      </c>
      <c r="F845" s="64">
        <f>SUM(F846:F856)</f>
        <v>4483</v>
      </c>
      <c r="G845" s="64">
        <f>SUM(G846:G856)</f>
        <v>3495</v>
      </c>
      <c r="H845" s="64">
        <f>SUM(H846:H856)</f>
        <v>2752.5</v>
      </c>
      <c r="I845" s="138">
        <f t="shared" si="55"/>
        <v>175.3486268339141</v>
      </c>
      <c r="J845" s="138">
        <f t="shared" si="56"/>
        <v>78.75536480686695</v>
      </c>
    </row>
    <row r="846" spans="1:10" s="84" customFormat="1" ht="15" customHeight="1">
      <c r="A846" s="85"/>
      <c r="B846" s="85"/>
      <c r="C846" s="85">
        <v>3211</v>
      </c>
      <c r="D846" s="67" t="s">
        <v>1312</v>
      </c>
      <c r="E846" s="67">
        <v>668.97</v>
      </c>
      <c r="F846" s="67">
        <v>1245</v>
      </c>
      <c r="G846" s="67">
        <v>1245</v>
      </c>
      <c r="H846" s="67">
        <v>1240.17</v>
      </c>
      <c r="I846" s="139">
        <f t="shared" si="55"/>
        <v>185.38499484281806</v>
      </c>
      <c r="J846" s="139">
        <f t="shared" si="56"/>
        <v>99.612048192771084</v>
      </c>
    </row>
    <row r="847" spans="1:10" s="84" customFormat="1" ht="15" customHeight="1">
      <c r="A847" s="85"/>
      <c r="B847" s="85"/>
      <c r="C847" s="85">
        <v>3213</v>
      </c>
      <c r="D847" s="67" t="s">
        <v>1266</v>
      </c>
      <c r="E847" s="67">
        <v>691.68</v>
      </c>
      <c r="F847" s="67">
        <v>691</v>
      </c>
      <c r="G847" s="67">
        <v>700</v>
      </c>
      <c r="H847" s="67">
        <v>520.54</v>
      </c>
      <c r="I847" s="139">
        <f t="shared" si="55"/>
        <v>75.257344436733746</v>
      </c>
      <c r="J847" s="139">
        <f t="shared" si="56"/>
        <v>74.362857142857138</v>
      </c>
    </row>
    <row r="848" spans="1:10" s="84" customFormat="1" ht="15" customHeight="1">
      <c r="A848" s="85"/>
      <c r="B848" s="85"/>
      <c r="C848" s="85">
        <v>3221</v>
      </c>
      <c r="D848" s="67" t="s">
        <v>1267</v>
      </c>
      <c r="E848" s="67">
        <v>56.33</v>
      </c>
      <c r="F848" s="67">
        <v>439</v>
      </c>
      <c r="G848" s="67">
        <v>450</v>
      </c>
      <c r="H848" s="67"/>
      <c r="I848" s="139">
        <f t="shared" si="55"/>
        <v>0</v>
      </c>
      <c r="J848" s="139">
        <f t="shared" si="56"/>
        <v>0</v>
      </c>
    </row>
    <row r="849" spans="1:10" s="84" customFormat="1" ht="15" customHeight="1">
      <c r="A849" s="85"/>
      <c r="B849" s="85"/>
      <c r="C849" s="85">
        <v>3222</v>
      </c>
      <c r="D849" s="67" t="s">
        <v>1268</v>
      </c>
      <c r="E849" s="67"/>
      <c r="F849" s="67"/>
      <c r="G849" s="67"/>
      <c r="H849" s="67"/>
      <c r="I849" s="139" t="e">
        <f t="shared" si="55"/>
        <v>#DIV/0!</v>
      </c>
      <c r="J849" s="139" t="e">
        <f t="shared" si="56"/>
        <v>#DIV/0!</v>
      </c>
    </row>
    <row r="850" spans="1:10" s="84" customFormat="1" ht="15" customHeight="1">
      <c r="A850" s="85"/>
      <c r="B850" s="85"/>
      <c r="C850" s="85">
        <v>3224</v>
      </c>
      <c r="D850" s="67" t="s">
        <v>1270</v>
      </c>
      <c r="E850" s="67"/>
      <c r="F850" s="67"/>
      <c r="G850" s="67"/>
      <c r="H850" s="67"/>
      <c r="I850" s="139" t="e">
        <f t="shared" si="55"/>
        <v>#DIV/0!</v>
      </c>
      <c r="J850" s="139" t="e">
        <f t="shared" si="56"/>
        <v>#DIV/0!</v>
      </c>
    </row>
    <row r="851" spans="1:10" s="84" customFormat="1" ht="15" customHeight="1">
      <c r="A851" s="85"/>
      <c r="B851" s="85"/>
      <c r="C851" s="85">
        <v>3227</v>
      </c>
      <c r="D851" s="67" t="s">
        <v>1570</v>
      </c>
      <c r="E851" s="67"/>
      <c r="F851" s="67"/>
      <c r="G851" s="67"/>
      <c r="H851" s="67"/>
      <c r="I851" s="139" t="e">
        <f t="shared" si="55"/>
        <v>#DIV/0!</v>
      </c>
      <c r="J851" s="139" t="e">
        <f t="shared" si="56"/>
        <v>#DIV/0!</v>
      </c>
    </row>
    <row r="852" spans="1:10" s="84" customFormat="1" ht="15" customHeight="1">
      <c r="A852" s="85"/>
      <c r="B852" s="85"/>
      <c r="C852" s="85">
        <v>3232</v>
      </c>
      <c r="D852" s="67" t="s">
        <v>1273</v>
      </c>
      <c r="E852" s="67"/>
      <c r="F852" s="67"/>
      <c r="G852" s="67"/>
      <c r="H852" s="67"/>
      <c r="I852" s="139" t="e">
        <f t="shared" si="55"/>
        <v>#DIV/0!</v>
      </c>
      <c r="J852" s="139" t="e">
        <f t="shared" si="56"/>
        <v>#DIV/0!</v>
      </c>
    </row>
    <row r="853" spans="1:10" s="84" customFormat="1" ht="15" customHeight="1">
      <c r="A853" s="85"/>
      <c r="B853" s="85"/>
      <c r="C853" s="85">
        <v>3235</v>
      </c>
      <c r="D853" s="67" t="s">
        <v>1276</v>
      </c>
      <c r="E853" s="67">
        <v>152.75</v>
      </c>
      <c r="F853" s="67">
        <v>108</v>
      </c>
      <c r="G853" s="67">
        <v>1000</v>
      </c>
      <c r="H853" s="67">
        <v>896.39</v>
      </c>
      <c r="I853" s="139">
        <f t="shared" si="55"/>
        <v>586.83469721767597</v>
      </c>
      <c r="J853" s="139">
        <f t="shared" si="56"/>
        <v>89.638999999999996</v>
      </c>
    </row>
    <row r="854" spans="1:10" s="84" customFormat="1" ht="15" customHeight="1">
      <c r="A854" s="85"/>
      <c r="B854" s="85"/>
      <c r="C854" s="85">
        <v>3237</v>
      </c>
      <c r="D854" s="67" t="s">
        <v>1278</v>
      </c>
      <c r="E854" s="67"/>
      <c r="F854" s="67">
        <v>1000</v>
      </c>
      <c r="G854" s="67">
        <v>100</v>
      </c>
      <c r="H854" s="67">
        <v>95.4</v>
      </c>
      <c r="I854" s="139" t="e">
        <f t="shared" si="55"/>
        <v>#DIV/0!</v>
      </c>
      <c r="J854" s="139">
        <f t="shared" si="56"/>
        <v>95.4</v>
      </c>
    </row>
    <row r="855" spans="1:10" s="84" customFormat="1" ht="15" customHeight="1">
      <c r="A855" s="85"/>
      <c r="B855" s="85"/>
      <c r="C855" s="85">
        <v>3239</v>
      </c>
      <c r="D855" s="67" t="s">
        <v>1280</v>
      </c>
      <c r="E855" s="67"/>
      <c r="F855" s="67">
        <v>1000</v>
      </c>
      <c r="G855" s="67"/>
      <c r="H855" s="67"/>
      <c r="I855" s="139" t="e">
        <f t="shared" si="55"/>
        <v>#DIV/0!</v>
      </c>
      <c r="J855" s="139" t="e">
        <f t="shared" si="56"/>
        <v>#DIV/0!</v>
      </c>
    </row>
    <row r="856" spans="1:10" s="84" customFormat="1" ht="15" customHeight="1">
      <c r="A856" s="85"/>
      <c r="B856" s="85"/>
      <c r="C856" s="85">
        <v>3241</v>
      </c>
      <c r="D856" s="67" t="s">
        <v>1413</v>
      </c>
      <c r="E856" s="67"/>
      <c r="F856" s="67"/>
      <c r="G856" s="67"/>
      <c r="H856" s="67"/>
      <c r="I856" s="139" t="e">
        <f t="shared" si="55"/>
        <v>#DIV/0!</v>
      </c>
      <c r="J856" s="139" t="e">
        <f t="shared" si="56"/>
        <v>#DIV/0!</v>
      </c>
    </row>
    <row r="857" spans="1:10" s="84" customFormat="1" ht="15" customHeight="1">
      <c r="A857" s="85"/>
      <c r="B857" s="101">
        <v>34</v>
      </c>
      <c r="C857" s="85"/>
      <c r="D857" s="101" t="s">
        <v>1341</v>
      </c>
      <c r="E857" s="102">
        <f>E858</f>
        <v>0</v>
      </c>
      <c r="F857" s="102">
        <f>F858</f>
        <v>0</v>
      </c>
      <c r="G857" s="102">
        <f>G858</f>
        <v>0</v>
      </c>
      <c r="H857" s="102">
        <f>H858</f>
        <v>0</v>
      </c>
      <c r="I857" s="139" t="e">
        <f t="shared" si="55"/>
        <v>#DIV/0!</v>
      </c>
      <c r="J857" s="139" t="e">
        <f t="shared" si="56"/>
        <v>#DIV/0!</v>
      </c>
    </row>
    <row r="858" spans="1:10" s="84" customFormat="1" ht="15" customHeight="1">
      <c r="A858" s="85"/>
      <c r="B858" s="85"/>
      <c r="C858" s="85">
        <v>3431</v>
      </c>
      <c r="D858" s="67" t="s">
        <v>1286</v>
      </c>
      <c r="E858" s="67"/>
      <c r="F858" s="67"/>
      <c r="G858" s="67"/>
      <c r="H858" s="67"/>
      <c r="I858" s="139" t="e">
        <f t="shared" si="55"/>
        <v>#DIV/0!</v>
      </c>
      <c r="J858" s="139" t="e">
        <f t="shared" si="56"/>
        <v>#DIV/0!</v>
      </c>
    </row>
    <row r="859" spans="1:10" s="84" customFormat="1" ht="15" customHeight="1">
      <c r="A859" s="101">
        <v>4</v>
      </c>
      <c r="B859" s="85"/>
      <c r="C859" s="85"/>
      <c r="D859" s="101" t="s">
        <v>1343</v>
      </c>
      <c r="E859" s="102">
        <f>E860</f>
        <v>1303.75</v>
      </c>
      <c r="F859" s="102">
        <f>F860</f>
        <v>2304</v>
      </c>
      <c r="G859" s="102">
        <f>G860</f>
        <v>2300</v>
      </c>
      <c r="H859" s="102">
        <f>H860</f>
        <v>0</v>
      </c>
      <c r="I859" s="139">
        <f t="shared" si="55"/>
        <v>0</v>
      </c>
      <c r="J859" s="139">
        <f t="shared" si="56"/>
        <v>0</v>
      </c>
    </row>
    <row r="860" spans="1:10" s="84" customFormat="1" ht="15" customHeight="1">
      <c r="A860" s="85"/>
      <c r="B860" s="101">
        <v>42</v>
      </c>
      <c r="C860" s="85"/>
      <c r="D860" s="101" t="s">
        <v>1344</v>
      </c>
      <c r="E860" s="102">
        <f>SUM(E861:E864)</f>
        <v>1303.75</v>
      </c>
      <c r="F860" s="102">
        <f>SUM(F861:F864)</f>
        <v>2304</v>
      </c>
      <c r="G860" s="102">
        <f>SUM(G861:G864)</f>
        <v>2300</v>
      </c>
      <c r="H860" s="102">
        <f>SUM(H861:H864)</f>
        <v>0</v>
      </c>
      <c r="I860" s="139">
        <f t="shared" si="55"/>
        <v>0</v>
      </c>
      <c r="J860" s="139">
        <f t="shared" si="56"/>
        <v>0</v>
      </c>
    </row>
    <row r="861" spans="1:10" s="84" customFormat="1" ht="15" customHeight="1">
      <c r="A861" s="85"/>
      <c r="B861" s="85"/>
      <c r="C861" s="85">
        <v>4221</v>
      </c>
      <c r="D861" s="67" t="s">
        <v>1287</v>
      </c>
      <c r="E861" s="67"/>
      <c r="F861" s="67">
        <v>1000</v>
      </c>
      <c r="G861" s="67">
        <v>1000</v>
      </c>
      <c r="H861" s="67"/>
      <c r="I861" s="139" t="e">
        <f t="shared" si="55"/>
        <v>#DIV/0!</v>
      </c>
      <c r="J861" s="139">
        <f t="shared" si="56"/>
        <v>0</v>
      </c>
    </row>
    <row r="862" spans="1:10" s="84" customFormat="1" ht="15" customHeight="1">
      <c r="A862" s="85"/>
      <c r="B862" s="85"/>
      <c r="C862" s="85">
        <v>4224</v>
      </c>
      <c r="D862" s="67" t="s">
        <v>1595</v>
      </c>
      <c r="E862" s="67">
        <v>1303.75</v>
      </c>
      <c r="F862" s="67">
        <v>1304</v>
      </c>
      <c r="G862" s="67">
        <v>1300</v>
      </c>
      <c r="H862" s="67"/>
      <c r="I862" s="139">
        <f t="shared" si="55"/>
        <v>0</v>
      </c>
      <c r="J862" s="139">
        <f t="shared" si="56"/>
        <v>0</v>
      </c>
    </row>
    <row r="863" spans="1:10" s="84" customFormat="1" ht="15" customHeight="1">
      <c r="A863" s="85"/>
      <c r="B863" s="85"/>
      <c r="C863" s="85">
        <v>4227</v>
      </c>
      <c r="D863" s="67" t="s">
        <v>1288</v>
      </c>
      <c r="E863" s="67"/>
      <c r="F863" s="67"/>
      <c r="G863" s="67"/>
      <c r="H863" s="67"/>
      <c r="I863" s="139" t="e">
        <f t="shared" si="55"/>
        <v>#DIV/0!</v>
      </c>
      <c r="J863" s="139" t="e">
        <f t="shared" si="56"/>
        <v>#DIV/0!</v>
      </c>
    </row>
    <row r="864" spans="1:10" s="84" customFormat="1" ht="15" customHeight="1">
      <c r="A864" s="85"/>
      <c r="B864" s="85"/>
      <c r="C864" s="85">
        <v>4241</v>
      </c>
      <c r="D864" s="67" t="s">
        <v>1303</v>
      </c>
      <c r="E864" s="67"/>
      <c r="F864" s="67"/>
      <c r="G864" s="67"/>
      <c r="H864" s="67"/>
      <c r="I864" s="139" t="e">
        <f t="shared" si="55"/>
        <v>#DIV/0!</v>
      </c>
      <c r="J864" s="139" t="e">
        <f t="shared" si="56"/>
        <v>#DIV/0!</v>
      </c>
    </row>
    <row r="865" spans="1:10" s="84" customFormat="1" ht="27.75" customHeight="1">
      <c r="A865" s="258" t="s">
        <v>1421</v>
      </c>
      <c r="B865" s="270"/>
      <c r="C865" s="270"/>
      <c r="D865" s="271"/>
      <c r="E865" s="135">
        <f>E866+E885</f>
        <v>10216.040000000001</v>
      </c>
      <c r="F865" s="135">
        <f>F866+F885</f>
        <v>16450</v>
      </c>
      <c r="G865" s="135">
        <f>G866+G885</f>
        <v>18450</v>
      </c>
      <c r="H865" s="135">
        <f>H866+H885</f>
        <v>14754.55</v>
      </c>
      <c r="I865" s="136">
        <f t="shared" si="55"/>
        <v>144.42533506133489</v>
      </c>
      <c r="J865" s="136">
        <f t="shared" si="56"/>
        <v>79.970460704607035</v>
      </c>
    </row>
    <row r="866" spans="1:10" s="84" customFormat="1" ht="22.2" customHeight="1">
      <c r="A866" s="101">
        <v>3</v>
      </c>
      <c r="B866" s="85"/>
      <c r="C866" s="41"/>
      <c r="D866" s="41" t="s">
        <v>1356</v>
      </c>
      <c r="E866" s="64">
        <f>E867+E883</f>
        <v>6378.2</v>
      </c>
      <c r="F866" s="64">
        <f>F867+F883</f>
        <v>10950</v>
      </c>
      <c r="G866" s="64">
        <f>G867+G883</f>
        <v>12950</v>
      </c>
      <c r="H866" s="64">
        <f>H867+H883</f>
        <v>7619.28</v>
      </c>
      <c r="I866" s="138">
        <f t="shared" si="55"/>
        <v>119.45815433821454</v>
      </c>
      <c r="J866" s="138">
        <f t="shared" si="56"/>
        <v>58.836138996138999</v>
      </c>
    </row>
    <row r="867" spans="1:10" s="84" customFormat="1" ht="19.8" customHeight="1">
      <c r="A867" s="85"/>
      <c r="B867" s="101">
        <v>32</v>
      </c>
      <c r="C867" s="41"/>
      <c r="D867" s="41" t="s">
        <v>1321</v>
      </c>
      <c r="E867" s="64">
        <f>SUM(E868:E882)</f>
        <v>6378.2</v>
      </c>
      <c r="F867" s="64">
        <f>SUM(F868:F882)</f>
        <v>10950</v>
      </c>
      <c r="G867" s="64">
        <f>SUM(G868:G882)</f>
        <v>12950</v>
      </c>
      <c r="H867" s="64">
        <f>SUM(H868:H882)</f>
        <v>7619.28</v>
      </c>
      <c r="I867" s="138">
        <f t="shared" si="55"/>
        <v>119.45815433821454</v>
      </c>
      <c r="J867" s="138">
        <f t="shared" si="56"/>
        <v>58.836138996138999</v>
      </c>
    </row>
    <row r="868" spans="1:10" s="84" customFormat="1" ht="15" customHeight="1">
      <c r="A868" s="85"/>
      <c r="B868" s="85"/>
      <c r="C868" s="85">
        <v>3211</v>
      </c>
      <c r="D868" s="67" t="s">
        <v>1264</v>
      </c>
      <c r="E868" s="67">
        <v>2738.24</v>
      </c>
      <c r="F868" s="67">
        <v>3000</v>
      </c>
      <c r="G868" s="67">
        <v>4000</v>
      </c>
      <c r="H868" s="67">
        <v>5416.95</v>
      </c>
      <c r="I868" s="139">
        <f t="shared" si="55"/>
        <v>197.82597580927896</v>
      </c>
      <c r="J868" s="139">
        <f t="shared" si="56"/>
        <v>135.42374999999998</v>
      </c>
    </row>
    <row r="869" spans="1:10" s="84" customFormat="1" ht="15" customHeight="1">
      <c r="A869" s="85"/>
      <c r="B869" s="85"/>
      <c r="C869" s="85">
        <v>3213</v>
      </c>
      <c r="D869" s="67" t="s">
        <v>1266</v>
      </c>
      <c r="E869" s="67">
        <v>511</v>
      </c>
      <c r="F869" s="67">
        <v>1000</v>
      </c>
      <c r="G869" s="67">
        <v>2000</v>
      </c>
      <c r="H869" s="67">
        <v>1731.34</v>
      </c>
      <c r="I869" s="139">
        <f t="shared" si="55"/>
        <v>338.81409001956945</v>
      </c>
      <c r="J869" s="139">
        <f t="shared" si="56"/>
        <v>86.566999999999993</v>
      </c>
    </row>
    <row r="870" spans="1:10" s="84" customFormat="1" ht="15" customHeight="1">
      <c r="A870" s="85"/>
      <c r="B870" s="85"/>
      <c r="C870" s="85">
        <v>3221</v>
      </c>
      <c r="D870" s="67" t="s">
        <v>1267</v>
      </c>
      <c r="E870" s="67"/>
      <c r="F870" s="67"/>
      <c r="G870" s="67">
        <v>0</v>
      </c>
      <c r="H870" s="67">
        <v>14.74</v>
      </c>
      <c r="I870" s="139" t="e">
        <f t="shared" si="55"/>
        <v>#DIV/0!</v>
      </c>
      <c r="J870" s="139" t="e">
        <f t="shared" si="56"/>
        <v>#DIV/0!</v>
      </c>
    </row>
    <row r="871" spans="1:10" s="84" customFormat="1" ht="15" customHeight="1">
      <c r="A871" s="85"/>
      <c r="B871" s="85"/>
      <c r="C871" s="85">
        <v>3222</v>
      </c>
      <c r="D871" s="67" t="s">
        <v>1268</v>
      </c>
      <c r="E871" s="67">
        <v>383.75</v>
      </c>
      <c r="F871" s="67">
        <v>500</v>
      </c>
      <c r="G871" s="67">
        <v>500</v>
      </c>
      <c r="H871" s="67">
        <v>250</v>
      </c>
      <c r="I871" s="139">
        <f t="shared" si="55"/>
        <v>65.146579804560261</v>
      </c>
      <c r="J871" s="139">
        <f t="shared" si="56"/>
        <v>50</v>
      </c>
    </row>
    <row r="872" spans="1:10" s="84" customFormat="1" ht="15" customHeight="1">
      <c r="A872" s="85"/>
      <c r="B872" s="85"/>
      <c r="C872" s="85">
        <v>3224</v>
      </c>
      <c r="D872" s="67" t="s">
        <v>1411</v>
      </c>
      <c r="E872" s="67"/>
      <c r="F872" s="67">
        <v>300</v>
      </c>
      <c r="G872" s="67">
        <v>300</v>
      </c>
      <c r="H872" s="67">
        <v>206.25</v>
      </c>
      <c r="I872" s="139" t="e">
        <f t="shared" si="55"/>
        <v>#DIV/0!</v>
      </c>
      <c r="J872" s="139">
        <f t="shared" si="56"/>
        <v>68.75</v>
      </c>
    </row>
    <row r="873" spans="1:10" s="84" customFormat="1" ht="15" customHeight="1">
      <c r="A873" s="85"/>
      <c r="B873" s="85"/>
      <c r="C873" s="85">
        <v>3227</v>
      </c>
      <c r="D873" s="67" t="s">
        <v>1570</v>
      </c>
      <c r="E873" s="67"/>
      <c r="F873" s="67"/>
      <c r="G873" s="67"/>
      <c r="H873" s="67"/>
      <c r="I873" s="139" t="e">
        <f t="shared" si="55"/>
        <v>#DIV/0!</v>
      </c>
      <c r="J873" s="139" t="e">
        <f t="shared" si="56"/>
        <v>#DIV/0!</v>
      </c>
    </row>
    <row r="874" spans="1:10" s="84" customFormat="1" ht="15" customHeight="1">
      <c r="A874" s="85"/>
      <c r="B874" s="85"/>
      <c r="C874" s="85">
        <v>3232</v>
      </c>
      <c r="D874" s="67" t="s">
        <v>1273</v>
      </c>
      <c r="E874" s="67"/>
      <c r="F874" s="67"/>
      <c r="G874" s="67"/>
      <c r="H874" s="67"/>
      <c r="I874" s="139" t="e">
        <f t="shared" si="55"/>
        <v>#DIV/0!</v>
      </c>
      <c r="J874" s="139" t="e">
        <f t="shared" si="56"/>
        <v>#DIV/0!</v>
      </c>
    </row>
    <row r="875" spans="1:10" s="84" customFormat="1" ht="15" customHeight="1">
      <c r="A875" s="85"/>
      <c r="B875" s="85"/>
      <c r="C875" s="85">
        <v>3233</v>
      </c>
      <c r="D875" s="67" t="s">
        <v>1274</v>
      </c>
      <c r="E875" s="67">
        <v>550.9</v>
      </c>
      <c r="F875" s="67">
        <v>700</v>
      </c>
      <c r="G875" s="67">
        <v>700</v>
      </c>
      <c r="H875" s="67"/>
      <c r="I875" s="139">
        <f t="shared" si="55"/>
        <v>0</v>
      </c>
      <c r="J875" s="139">
        <f t="shared" si="56"/>
        <v>0</v>
      </c>
    </row>
    <row r="876" spans="1:10" s="84" customFormat="1" ht="15" customHeight="1">
      <c r="A876" s="85"/>
      <c r="B876" s="85"/>
      <c r="C876" s="85">
        <v>3235</v>
      </c>
      <c r="D876" s="67" t="s">
        <v>1276</v>
      </c>
      <c r="E876" s="67">
        <v>22.8</v>
      </c>
      <c r="F876" s="67">
        <v>50</v>
      </c>
      <c r="G876" s="67">
        <v>50</v>
      </c>
      <c r="H876" s="67"/>
      <c r="I876" s="139">
        <f t="shared" si="55"/>
        <v>0</v>
      </c>
      <c r="J876" s="139">
        <f t="shared" si="56"/>
        <v>0</v>
      </c>
    </row>
    <row r="877" spans="1:10" s="84" customFormat="1" ht="15" customHeight="1">
      <c r="A877" s="85"/>
      <c r="B877" s="85"/>
      <c r="C877" s="85">
        <v>3237</v>
      </c>
      <c r="D877" s="67" t="s">
        <v>1278</v>
      </c>
      <c r="E877" s="67">
        <v>1712.15</v>
      </c>
      <c r="F877" s="67">
        <v>3500</v>
      </c>
      <c r="G877" s="67">
        <v>3500</v>
      </c>
      <c r="H877" s="67"/>
      <c r="I877" s="139">
        <f t="shared" si="55"/>
        <v>0</v>
      </c>
      <c r="J877" s="139">
        <f t="shared" si="56"/>
        <v>0</v>
      </c>
    </row>
    <row r="878" spans="1:10" s="84" customFormat="1" ht="15" customHeight="1">
      <c r="A878" s="85"/>
      <c r="B878" s="85"/>
      <c r="C878" s="85">
        <v>3239</v>
      </c>
      <c r="D878" s="67" t="s">
        <v>1280</v>
      </c>
      <c r="E878" s="67">
        <v>15</v>
      </c>
      <c r="F878" s="67">
        <v>400</v>
      </c>
      <c r="G878" s="67">
        <v>400</v>
      </c>
      <c r="H878" s="67"/>
      <c r="I878" s="139">
        <f t="shared" si="55"/>
        <v>0</v>
      </c>
      <c r="J878" s="139">
        <f t="shared" si="56"/>
        <v>0</v>
      </c>
    </row>
    <row r="879" spans="1:10" s="84" customFormat="1" ht="15" customHeight="1">
      <c r="A879" s="85"/>
      <c r="B879" s="85"/>
      <c r="C879" s="85">
        <v>3241</v>
      </c>
      <c r="D879" s="67" t="s">
        <v>1413</v>
      </c>
      <c r="E879" s="67">
        <v>116</v>
      </c>
      <c r="F879" s="67">
        <v>0</v>
      </c>
      <c r="G879" s="67"/>
      <c r="H879" s="67"/>
      <c r="I879" s="139">
        <f t="shared" si="55"/>
        <v>0</v>
      </c>
      <c r="J879" s="139" t="e">
        <f t="shared" si="56"/>
        <v>#DIV/0!</v>
      </c>
    </row>
    <row r="880" spans="1:10" s="84" customFormat="1" ht="15" customHeight="1">
      <c r="A880" s="85"/>
      <c r="B880" s="85"/>
      <c r="C880" s="85">
        <v>3292</v>
      </c>
      <c r="D880" s="67" t="s">
        <v>1281</v>
      </c>
      <c r="E880" s="67"/>
      <c r="F880" s="67">
        <v>0</v>
      </c>
      <c r="G880" s="67"/>
      <c r="H880" s="67"/>
      <c r="I880" s="139" t="e">
        <f t="shared" si="55"/>
        <v>#DIV/0!</v>
      </c>
      <c r="J880" s="139" t="e">
        <f t="shared" si="56"/>
        <v>#DIV/0!</v>
      </c>
    </row>
    <row r="881" spans="1:10" s="84" customFormat="1" ht="15" customHeight="1">
      <c r="A881" s="85"/>
      <c r="B881" s="85"/>
      <c r="C881" s="85">
        <v>3293</v>
      </c>
      <c r="D881" s="67" t="s">
        <v>1297</v>
      </c>
      <c r="E881" s="67">
        <v>328.36</v>
      </c>
      <c r="F881" s="67">
        <v>500</v>
      </c>
      <c r="G881" s="67">
        <v>500</v>
      </c>
      <c r="H881" s="67"/>
      <c r="I881" s="139">
        <f t="shared" si="55"/>
        <v>0</v>
      </c>
      <c r="J881" s="139">
        <f t="shared" si="56"/>
        <v>0</v>
      </c>
    </row>
    <row r="882" spans="1:10" s="84" customFormat="1" ht="15" customHeight="1">
      <c r="A882" s="85"/>
      <c r="B882" s="85"/>
      <c r="C882" s="85">
        <v>3294</v>
      </c>
      <c r="D882" s="67" t="s">
        <v>1283</v>
      </c>
      <c r="E882" s="67"/>
      <c r="F882" s="67">
        <v>1000</v>
      </c>
      <c r="G882" s="67">
        <v>1000</v>
      </c>
      <c r="H882" s="67"/>
      <c r="I882" s="139" t="e">
        <f t="shared" si="55"/>
        <v>#DIV/0!</v>
      </c>
      <c r="J882" s="139">
        <f t="shared" si="56"/>
        <v>0</v>
      </c>
    </row>
    <row r="883" spans="1:10" s="84" customFormat="1" ht="15" customHeight="1">
      <c r="A883" s="85"/>
      <c r="B883" s="101">
        <v>34</v>
      </c>
      <c r="C883" s="85"/>
      <c r="D883" s="101" t="s">
        <v>1341</v>
      </c>
      <c r="E883" s="102">
        <f>E884</f>
        <v>0</v>
      </c>
      <c r="F883" s="67">
        <f>F884</f>
        <v>0</v>
      </c>
      <c r="G883" s="102">
        <f>G884</f>
        <v>0</v>
      </c>
      <c r="H883" s="102">
        <f>H884</f>
        <v>0</v>
      </c>
      <c r="I883" s="139" t="e">
        <f t="shared" si="55"/>
        <v>#DIV/0!</v>
      </c>
      <c r="J883" s="139" t="e">
        <f t="shared" si="56"/>
        <v>#DIV/0!</v>
      </c>
    </row>
    <row r="884" spans="1:10" s="84" customFormat="1" ht="14.25" customHeight="1">
      <c r="A884" s="85"/>
      <c r="B884" s="85"/>
      <c r="C884" s="85">
        <v>3432</v>
      </c>
      <c r="D884" s="141" t="s">
        <v>1298</v>
      </c>
      <c r="E884" s="67"/>
      <c r="F884" s="67">
        <v>0</v>
      </c>
      <c r="G884" s="67">
        <v>0</v>
      </c>
      <c r="H884" s="67"/>
      <c r="I884" s="139" t="e">
        <f t="shared" si="55"/>
        <v>#DIV/0!</v>
      </c>
      <c r="J884" s="139" t="e">
        <f t="shared" si="56"/>
        <v>#DIV/0!</v>
      </c>
    </row>
    <row r="885" spans="1:10" s="84" customFormat="1" ht="14.25" customHeight="1">
      <c r="A885" s="101">
        <v>4</v>
      </c>
      <c r="B885" s="85"/>
      <c r="C885" s="85"/>
      <c r="D885" s="101" t="s">
        <v>1343</v>
      </c>
      <c r="E885" s="102">
        <f>E886</f>
        <v>3837.84</v>
      </c>
      <c r="F885" s="102">
        <f>F886</f>
        <v>5500</v>
      </c>
      <c r="G885" s="102">
        <f>G886</f>
        <v>5500</v>
      </c>
      <c r="H885" s="102">
        <f>H886</f>
        <v>7135.27</v>
      </c>
      <c r="I885" s="139">
        <f t="shared" si="55"/>
        <v>185.91890229920998</v>
      </c>
      <c r="J885" s="139">
        <f t="shared" si="56"/>
        <v>129.73218181818183</v>
      </c>
    </row>
    <row r="886" spans="1:10" s="84" customFormat="1" ht="14.25" customHeight="1">
      <c r="A886" s="85"/>
      <c r="B886" s="101">
        <v>42</v>
      </c>
      <c r="C886" s="85"/>
      <c r="D886" s="101" t="s">
        <v>1344</v>
      </c>
      <c r="E886" s="102">
        <f>SUM(E887:E891)</f>
        <v>3837.84</v>
      </c>
      <c r="F886" s="102">
        <f>SUM(F887:F891)</f>
        <v>5500</v>
      </c>
      <c r="G886" s="102">
        <f>SUM(G887:G891)</f>
        <v>5500</v>
      </c>
      <c r="H886" s="102">
        <f>SUM(H887:H891)</f>
        <v>7135.27</v>
      </c>
      <c r="I886" s="139">
        <f t="shared" si="55"/>
        <v>185.91890229920998</v>
      </c>
      <c r="J886" s="139">
        <f t="shared" si="56"/>
        <v>129.73218181818183</v>
      </c>
    </row>
    <row r="887" spans="1:10" s="84" customFormat="1" ht="15" customHeight="1">
      <c r="A887" s="85"/>
      <c r="B887" s="85"/>
      <c r="C887" s="85">
        <v>4221</v>
      </c>
      <c r="D887" s="67" t="s">
        <v>1287</v>
      </c>
      <c r="E887" s="67">
        <v>3401.25</v>
      </c>
      <c r="F887" s="67">
        <v>5000</v>
      </c>
      <c r="G887" s="67">
        <v>5000</v>
      </c>
      <c r="H887" s="67">
        <v>5442.77</v>
      </c>
      <c r="I887" s="139">
        <f t="shared" si="55"/>
        <v>160.02263873575893</v>
      </c>
      <c r="J887" s="139">
        <f t="shared" si="56"/>
        <v>108.8554</v>
      </c>
    </row>
    <row r="888" spans="1:10" s="84" customFormat="1" ht="15" customHeight="1">
      <c r="A888" s="85"/>
      <c r="B888" s="85"/>
      <c r="C888" s="85">
        <v>4222</v>
      </c>
      <c r="D888" s="67" t="s">
        <v>1302</v>
      </c>
      <c r="E888" s="67"/>
      <c r="F888" s="67">
        <v>0</v>
      </c>
      <c r="G888" s="67"/>
      <c r="H888" s="67"/>
      <c r="I888" s="139" t="e">
        <f t="shared" si="55"/>
        <v>#DIV/0!</v>
      </c>
      <c r="J888" s="139" t="e">
        <f t="shared" si="56"/>
        <v>#DIV/0!</v>
      </c>
    </row>
    <row r="889" spans="1:10" s="84" customFormat="1" ht="15" customHeight="1">
      <c r="A889" s="85"/>
      <c r="B889" s="85"/>
      <c r="C889" s="85">
        <v>4224</v>
      </c>
      <c r="D889" s="67" t="s">
        <v>1310</v>
      </c>
      <c r="E889" s="67">
        <v>436.59</v>
      </c>
      <c r="F889" s="67">
        <v>500</v>
      </c>
      <c r="G889" s="67">
        <v>500</v>
      </c>
      <c r="H889" s="67">
        <v>1692.5</v>
      </c>
      <c r="I889" s="139">
        <f t="shared" si="55"/>
        <v>387.66348290157816</v>
      </c>
      <c r="J889" s="139">
        <f t="shared" si="56"/>
        <v>338.5</v>
      </c>
    </row>
    <row r="890" spans="1:10" s="84" customFormat="1" ht="15" customHeight="1">
      <c r="A890" s="85"/>
      <c r="B890" s="85"/>
      <c r="C890" s="85">
        <v>4227</v>
      </c>
      <c r="D890" s="67" t="s">
        <v>1288</v>
      </c>
      <c r="E890" s="67"/>
      <c r="F890" s="67"/>
      <c r="G890" s="67"/>
      <c r="H890" s="67"/>
      <c r="I890" s="139" t="e">
        <f t="shared" si="55"/>
        <v>#DIV/0!</v>
      </c>
      <c r="J890" s="139" t="e">
        <f t="shared" si="56"/>
        <v>#DIV/0!</v>
      </c>
    </row>
    <row r="891" spans="1:10" s="84" customFormat="1" ht="15" customHeight="1">
      <c r="A891" s="85"/>
      <c r="B891" s="85"/>
      <c r="C891" s="85">
        <v>4241</v>
      </c>
      <c r="D891" s="67" t="s">
        <v>1316</v>
      </c>
      <c r="E891" s="67"/>
      <c r="F891" s="67"/>
      <c r="G891" s="67"/>
      <c r="H891" s="67"/>
      <c r="I891" s="139" t="e">
        <f t="shared" si="55"/>
        <v>#DIV/0!</v>
      </c>
      <c r="J891" s="139" t="e">
        <f t="shared" si="56"/>
        <v>#DIV/0!</v>
      </c>
    </row>
    <row r="892" spans="1:10" s="84" customFormat="1" ht="24" customHeight="1">
      <c r="A892" s="258" t="s">
        <v>1644</v>
      </c>
      <c r="B892" s="270"/>
      <c r="C892" s="270"/>
      <c r="D892" s="271"/>
      <c r="E892" s="135">
        <f>E893+E917</f>
        <v>17639.52</v>
      </c>
      <c r="F892" s="135">
        <f>F893+F917</f>
        <v>52350</v>
      </c>
      <c r="G892" s="135">
        <f>G893+G917</f>
        <v>55200</v>
      </c>
      <c r="H892" s="135">
        <f>H893+H917</f>
        <v>59187.499999999985</v>
      </c>
      <c r="I892" s="136">
        <f t="shared" si="55"/>
        <v>335.53917566917909</v>
      </c>
      <c r="J892" s="136">
        <f t="shared" si="56"/>
        <v>107.22373188405794</v>
      </c>
    </row>
    <row r="893" spans="1:10" s="84" customFormat="1" ht="24" customHeight="1">
      <c r="A893" s="101">
        <v>3</v>
      </c>
      <c r="B893" s="85"/>
      <c r="C893" s="41"/>
      <c r="D893" s="41" t="s">
        <v>1356</v>
      </c>
      <c r="E893" s="64">
        <f>E894+E896+E915</f>
        <v>10078.11</v>
      </c>
      <c r="F893" s="64">
        <f>F894+F896+F915</f>
        <v>22350</v>
      </c>
      <c r="G893" s="64">
        <f>G894+G896+G915</f>
        <v>46700</v>
      </c>
      <c r="H893" s="64">
        <f>H894+H896+H915</f>
        <v>52187.939999999988</v>
      </c>
      <c r="I893" s="138">
        <f t="shared" si="55"/>
        <v>517.83459398637228</v>
      </c>
      <c r="J893" s="138">
        <f t="shared" si="56"/>
        <v>111.75147751605994</v>
      </c>
    </row>
    <row r="894" spans="1:10" s="84" customFormat="1" ht="24" customHeight="1">
      <c r="A894" s="85"/>
      <c r="B894" s="101">
        <v>31</v>
      </c>
      <c r="C894" s="41"/>
      <c r="D894" s="41" t="s">
        <v>1318</v>
      </c>
      <c r="E894" s="64">
        <f>E895</f>
        <v>0</v>
      </c>
      <c r="F894" s="64">
        <f>F895</f>
        <v>0</v>
      </c>
      <c r="G894" s="64">
        <f>G895</f>
        <v>0</v>
      </c>
      <c r="H894" s="64">
        <f>H895</f>
        <v>0</v>
      </c>
      <c r="I894" s="138" t="e">
        <f t="shared" si="55"/>
        <v>#DIV/0!</v>
      </c>
      <c r="J894" s="138" t="e">
        <f t="shared" si="56"/>
        <v>#DIV/0!</v>
      </c>
    </row>
    <row r="895" spans="1:10" s="84" customFormat="1" ht="15" customHeight="1">
      <c r="A895" s="85"/>
      <c r="B895" s="85"/>
      <c r="C895" s="85">
        <v>3112</v>
      </c>
      <c r="D895" s="67" t="s">
        <v>1470</v>
      </c>
      <c r="E895" s="67"/>
      <c r="F895" s="67"/>
      <c r="G895" s="67"/>
      <c r="H895" s="67"/>
      <c r="I895" s="139" t="e">
        <f t="shared" si="55"/>
        <v>#DIV/0!</v>
      </c>
      <c r="J895" s="139" t="e">
        <f t="shared" si="56"/>
        <v>#DIV/0!</v>
      </c>
    </row>
    <row r="896" spans="1:10" s="84" customFormat="1" ht="15" customHeight="1">
      <c r="A896" s="85"/>
      <c r="B896" s="101">
        <v>32</v>
      </c>
      <c r="C896" s="85"/>
      <c r="D896" s="101" t="s">
        <v>1321</v>
      </c>
      <c r="E896" s="102">
        <f>SUM(E897:E914)</f>
        <v>10078.11</v>
      </c>
      <c r="F896" s="102">
        <f>SUM(F897:F914)</f>
        <v>22350</v>
      </c>
      <c r="G896" s="102">
        <f>SUM(G897:G914)</f>
        <v>46700</v>
      </c>
      <c r="H896" s="102">
        <f>SUM(H897:H914)</f>
        <v>52187.939999999988</v>
      </c>
      <c r="I896" s="139">
        <f t="shared" si="55"/>
        <v>517.83459398637228</v>
      </c>
      <c r="J896" s="139">
        <f t="shared" si="56"/>
        <v>111.75147751605994</v>
      </c>
    </row>
    <row r="897" spans="1:10" s="84" customFormat="1" ht="15" customHeight="1">
      <c r="A897" s="85"/>
      <c r="B897" s="85"/>
      <c r="C897" s="85">
        <v>3211</v>
      </c>
      <c r="D897" s="67" t="s">
        <v>1264</v>
      </c>
      <c r="E897" s="67">
        <v>4776.2299999999996</v>
      </c>
      <c r="F897" s="67">
        <v>5000</v>
      </c>
      <c r="G897" s="67">
        <v>25000</v>
      </c>
      <c r="H897" s="67">
        <v>31306.86</v>
      </c>
      <c r="I897" s="139">
        <f t="shared" si="55"/>
        <v>655.47220297180002</v>
      </c>
      <c r="J897" s="139">
        <f t="shared" si="56"/>
        <v>125.22744000000002</v>
      </c>
    </row>
    <row r="898" spans="1:10" s="84" customFormat="1" ht="15" customHeight="1">
      <c r="A898" s="85"/>
      <c r="B898" s="85"/>
      <c r="C898" s="85">
        <v>3213</v>
      </c>
      <c r="D898" s="67" t="s">
        <v>1266</v>
      </c>
      <c r="E898" s="67">
        <v>1070.68</v>
      </c>
      <c r="F898" s="67">
        <v>600</v>
      </c>
      <c r="G898" s="67">
        <v>8000</v>
      </c>
      <c r="H898" s="67">
        <v>8547.09</v>
      </c>
      <c r="I898" s="139">
        <f t="shared" si="55"/>
        <v>798.28613591362489</v>
      </c>
      <c r="J898" s="139">
        <f t="shared" si="56"/>
        <v>106.83862500000001</v>
      </c>
    </row>
    <row r="899" spans="1:10" s="84" customFormat="1" ht="15" customHeight="1">
      <c r="A899" s="85"/>
      <c r="B899" s="85"/>
      <c r="C899" s="85">
        <v>3221</v>
      </c>
      <c r="D899" s="67" t="s">
        <v>1267</v>
      </c>
      <c r="E899" s="67"/>
      <c r="F899" s="67"/>
      <c r="G899" s="67"/>
      <c r="H899" s="67"/>
      <c r="I899" s="139" t="e">
        <f t="shared" si="55"/>
        <v>#DIV/0!</v>
      </c>
      <c r="J899" s="139" t="e">
        <f t="shared" si="56"/>
        <v>#DIV/0!</v>
      </c>
    </row>
    <row r="900" spans="1:10" s="84" customFormat="1" ht="15" customHeight="1">
      <c r="A900" s="85"/>
      <c r="B900" s="85"/>
      <c r="C900" s="85">
        <v>3222</v>
      </c>
      <c r="D900" s="67" t="s">
        <v>1268</v>
      </c>
      <c r="E900" s="67"/>
      <c r="F900" s="67">
        <v>1000</v>
      </c>
      <c r="G900" s="67">
        <v>2000</v>
      </c>
      <c r="H900" s="67">
        <v>1464</v>
      </c>
      <c r="I900" s="139" t="e">
        <f t="shared" si="55"/>
        <v>#DIV/0!</v>
      </c>
      <c r="J900" s="139">
        <f t="shared" si="56"/>
        <v>73.2</v>
      </c>
    </row>
    <row r="901" spans="1:10" s="84" customFormat="1" ht="15" customHeight="1">
      <c r="A901" s="85"/>
      <c r="B901" s="85"/>
      <c r="C901" s="85">
        <v>3223</v>
      </c>
      <c r="D901" s="67" t="s">
        <v>1269</v>
      </c>
      <c r="E901" s="67">
        <v>97.95</v>
      </c>
      <c r="F901" s="67"/>
      <c r="G901" s="67"/>
      <c r="H901" s="67">
        <v>127.59</v>
      </c>
      <c r="I901" s="139">
        <f t="shared" si="55"/>
        <v>130.260336906585</v>
      </c>
      <c r="J901" s="139" t="e">
        <f t="shared" si="56"/>
        <v>#DIV/0!</v>
      </c>
    </row>
    <row r="902" spans="1:10" s="84" customFormat="1" ht="15" customHeight="1">
      <c r="A902" s="85"/>
      <c r="B902" s="85"/>
      <c r="C902" s="85">
        <v>3224</v>
      </c>
      <c r="D902" s="67" t="s">
        <v>1270</v>
      </c>
      <c r="E902" s="67">
        <v>1875.15</v>
      </c>
      <c r="F902" s="67">
        <v>10000</v>
      </c>
      <c r="G902" s="67">
        <v>1000</v>
      </c>
      <c r="H902" s="67">
        <v>887.01</v>
      </c>
      <c r="I902" s="139">
        <f t="shared" si="55"/>
        <v>47.303415726741861</v>
      </c>
      <c r="J902" s="139">
        <f t="shared" si="56"/>
        <v>88.700999999999993</v>
      </c>
    </row>
    <row r="903" spans="1:10" s="84" customFormat="1" ht="15" customHeight="1">
      <c r="A903" s="85"/>
      <c r="B903" s="85"/>
      <c r="C903" s="85">
        <v>3231</v>
      </c>
      <c r="D903" s="67" t="s">
        <v>1272</v>
      </c>
      <c r="E903" s="67">
        <v>21</v>
      </c>
      <c r="F903" s="67">
        <v>50</v>
      </c>
      <c r="G903" s="67">
        <v>50</v>
      </c>
      <c r="H903" s="67"/>
      <c r="I903" s="139">
        <f t="shared" si="55"/>
        <v>0</v>
      </c>
      <c r="J903" s="139">
        <f t="shared" si="56"/>
        <v>0</v>
      </c>
    </row>
    <row r="904" spans="1:10" s="84" customFormat="1" ht="15" customHeight="1">
      <c r="A904" s="85"/>
      <c r="B904" s="85"/>
      <c r="C904" s="85">
        <v>3232</v>
      </c>
      <c r="D904" s="67" t="s">
        <v>1273</v>
      </c>
      <c r="E904" s="67"/>
      <c r="F904" s="67"/>
      <c r="G904" s="67">
        <v>1000</v>
      </c>
      <c r="H904" s="67">
        <v>701.7</v>
      </c>
      <c r="I904" s="139" t="e">
        <f t="shared" si="55"/>
        <v>#DIV/0!</v>
      </c>
      <c r="J904" s="139">
        <f t="shared" si="56"/>
        <v>70.17</v>
      </c>
    </row>
    <row r="905" spans="1:10" s="84" customFormat="1" ht="15" customHeight="1">
      <c r="A905" s="85"/>
      <c r="B905" s="85"/>
      <c r="C905" s="85">
        <v>3235</v>
      </c>
      <c r="D905" s="67" t="s">
        <v>1276</v>
      </c>
      <c r="E905" s="67">
        <v>156.74</v>
      </c>
      <c r="F905" s="67">
        <v>700</v>
      </c>
      <c r="G905" s="67">
        <v>4500</v>
      </c>
      <c r="H905" s="67">
        <v>3810.22</v>
      </c>
      <c r="I905" s="139">
        <f t="shared" si="55"/>
        <v>2430.9174428990682</v>
      </c>
      <c r="J905" s="139">
        <f t="shared" si="56"/>
        <v>84.671555555555557</v>
      </c>
    </row>
    <row r="906" spans="1:10" s="84" customFormat="1" ht="15" customHeight="1">
      <c r="A906" s="85"/>
      <c r="B906" s="85"/>
      <c r="C906" s="85">
        <v>3237</v>
      </c>
      <c r="D906" s="67" t="s">
        <v>1295</v>
      </c>
      <c r="E906" s="67">
        <v>2080.36</v>
      </c>
      <c r="F906" s="67">
        <v>5000</v>
      </c>
      <c r="G906" s="67">
        <v>5000</v>
      </c>
      <c r="H906" s="67">
        <v>2549.0300000000002</v>
      </c>
      <c r="I906" s="139">
        <f t="shared" si="55"/>
        <v>122.52831240746794</v>
      </c>
      <c r="J906" s="139">
        <f t="shared" si="56"/>
        <v>50.98060000000001</v>
      </c>
    </row>
    <row r="907" spans="1:10" s="84" customFormat="1" ht="15" customHeight="1">
      <c r="A907" s="85"/>
      <c r="B907" s="85"/>
      <c r="C907" s="85">
        <v>3238</v>
      </c>
      <c r="D907" s="67" t="s">
        <v>1279</v>
      </c>
      <c r="E907" s="67"/>
      <c r="F907" s="67"/>
      <c r="G907" s="67"/>
      <c r="H907" s="67">
        <v>62.49</v>
      </c>
      <c r="I907" s="139"/>
      <c r="J907" s="139" t="e">
        <f t="shared" ref="J907:J970" si="57">H907/G907*100</f>
        <v>#DIV/0!</v>
      </c>
    </row>
    <row r="908" spans="1:10" s="84" customFormat="1" ht="15" customHeight="1">
      <c r="A908" s="85"/>
      <c r="B908" s="85"/>
      <c r="C908" s="85">
        <v>3239</v>
      </c>
      <c r="D908" s="67" t="s">
        <v>1474</v>
      </c>
      <c r="E908" s="67"/>
      <c r="F908" s="67"/>
      <c r="G908" s="67"/>
      <c r="H908" s="67"/>
      <c r="I908" s="139" t="e">
        <f t="shared" ref="I908:I973" si="58">H908/E908*100</f>
        <v>#DIV/0!</v>
      </c>
      <c r="J908" s="139" t="e">
        <f t="shared" si="57"/>
        <v>#DIV/0!</v>
      </c>
    </row>
    <row r="909" spans="1:10" s="84" customFormat="1" ht="15" customHeight="1">
      <c r="A909" s="85"/>
      <c r="B909" s="85"/>
      <c r="C909" s="85">
        <v>3241</v>
      </c>
      <c r="D909" s="67" t="s">
        <v>1502</v>
      </c>
      <c r="E909" s="67"/>
      <c r="F909" s="67"/>
      <c r="G909" s="67"/>
      <c r="H909" s="67">
        <v>2479.1799999999998</v>
      </c>
      <c r="I909" s="139" t="e">
        <f t="shared" si="58"/>
        <v>#DIV/0!</v>
      </c>
      <c r="J909" s="139" t="e">
        <f t="shared" si="57"/>
        <v>#DIV/0!</v>
      </c>
    </row>
    <row r="910" spans="1:10" s="84" customFormat="1" ht="15" customHeight="1">
      <c r="A910" s="85"/>
      <c r="B910" s="85"/>
      <c r="C910" s="85">
        <v>3292</v>
      </c>
      <c r="D910" s="67" t="s">
        <v>1281</v>
      </c>
      <c r="E910" s="67"/>
      <c r="F910" s="67"/>
      <c r="G910" s="67"/>
      <c r="H910" s="67">
        <v>120</v>
      </c>
      <c r="I910" s="139" t="e">
        <f t="shared" si="58"/>
        <v>#DIV/0!</v>
      </c>
      <c r="J910" s="139" t="e">
        <f t="shared" si="57"/>
        <v>#DIV/0!</v>
      </c>
    </row>
    <row r="911" spans="1:10" s="84" customFormat="1" ht="15" customHeight="1">
      <c r="A911" s="85"/>
      <c r="B911" s="85"/>
      <c r="C911" s="85">
        <v>3293</v>
      </c>
      <c r="D911" s="67" t="s">
        <v>1297</v>
      </c>
      <c r="E911" s="67"/>
      <c r="F911" s="67"/>
      <c r="G911" s="67">
        <v>150</v>
      </c>
      <c r="H911" s="67">
        <v>132.77000000000001</v>
      </c>
      <c r="I911" s="139" t="e">
        <f t="shared" si="58"/>
        <v>#DIV/0!</v>
      </c>
      <c r="J911" s="139">
        <f t="shared" si="57"/>
        <v>88.51333333333335</v>
      </c>
    </row>
    <row r="912" spans="1:10" s="84" customFormat="1" ht="15" customHeight="1">
      <c r="A912" s="85"/>
      <c r="B912" s="85"/>
      <c r="C912" s="85">
        <v>3294</v>
      </c>
      <c r="D912" s="67" t="s">
        <v>1283</v>
      </c>
      <c r="E912" s="67"/>
      <c r="F912" s="67"/>
      <c r="G912" s="67"/>
      <c r="H912" s="67"/>
      <c r="I912" s="139" t="e">
        <f t="shared" si="58"/>
        <v>#DIV/0!</v>
      </c>
      <c r="J912" s="139" t="e">
        <f t="shared" si="57"/>
        <v>#DIV/0!</v>
      </c>
    </row>
    <row r="913" spans="1:10" s="84" customFormat="1" ht="15" customHeight="1">
      <c r="A913" s="85"/>
      <c r="B913" s="85"/>
      <c r="C913" s="85">
        <v>3295</v>
      </c>
      <c r="D913" s="67" t="s">
        <v>1284</v>
      </c>
      <c r="E913" s="67"/>
      <c r="F913" s="67"/>
      <c r="G913" s="67"/>
      <c r="H913" s="67"/>
      <c r="I913" s="139" t="e">
        <f t="shared" si="58"/>
        <v>#DIV/0!</v>
      </c>
      <c r="J913" s="139" t="e">
        <f t="shared" si="57"/>
        <v>#DIV/0!</v>
      </c>
    </row>
    <row r="914" spans="1:10" s="84" customFormat="1" ht="15" customHeight="1">
      <c r="A914" s="85"/>
      <c r="B914" s="85"/>
      <c r="C914" s="85">
        <v>3299</v>
      </c>
      <c r="D914" s="67" t="s">
        <v>1285</v>
      </c>
      <c r="E914" s="67"/>
      <c r="F914" s="67"/>
      <c r="G914" s="67"/>
      <c r="H914" s="67"/>
      <c r="I914" s="139" t="e">
        <f t="shared" si="58"/>
        <v>#DIV/0!</v>
      </c>
      <c r="J914" s="139" t="e">
        <f t="shared" si="57"/>
        <v>#DIV/0!</v>
      </c>
    </row>
    <row r="915" spans="1:10" s="84" customFormat="1" ht="15" customHeight="1">
      <c r="A915" s="85"/>
      <c r="B915" s="101">
        <v>34</v>
      </c>
      <c r="C915" s="85"/>
      <c r="D915" s="101" t="s">
        <v>1341</v>
      </c>
      <c r="E915" s="102">
        <f>E916</f>
        <v>0</v>
      </c>
      <c r="F915" s="102">
        <f>F916</f>
        <v>0</v>
      </c>
      <c r="G915" s="102">
        <f>G916</f>
        <v>0</v>
      </c>
      <c r="H915" s="102">
        <f>H916</f>
        <v>0</v>
      </c>
      <c r="I915" s="139" t="e">
        <f t="shared" si="58"/>
        <v>#DIV/0!</v>
      </c>
      <c r="J915" s="139" t="e">
        <f t="shared" si="57"/>
        <v>#DIV/0!</v>
      </c>
    </row>
    <row r="916" spans="1:10" s="84" customFormat="1" ht="21.75" customHeight="1">
      <c r="A916" s="85"/>
      <c r="B916" s="85"/>
      <c r="C916" s="85">
        <v>3432</v>
      </c>
      <c r="D916" s="141" t="s">
        <v>1298</v>
      </c>
      <c r="E916" s="67"/>
      <c r="F916" s="67"/>
      <c r="G916" s="67"/>
      <c r="H916" s="67"/>
      <c r="I916" s="139" t="e">
        <f t="shared" si="58"/>
        <v>#DIV/0!</v>
      </c>
      <c r="J916" s="139" t="e">
        <f t="shared" si="57"/>
        <v>#DIV/0!</v>
      </c>
    </row>
    <row r="917" spans="1:10" s="84" customFormat="1" ht="21.75" customHeight="1">
      <c r="A917" s="101">
        <v>4</v>
      </c>
      <c r="B917" s="101"/>
      <c r="C917" s="85"/>
      <c r="D917" s="101" t="s">
        <v>1343</v>
      </c>
      <c r="E917" s="102">
        <f>E920+E918</f>
        <v>7561.41</v>
      </c>
      <c r="F917" s="102">
        <f>F920+F918</f>
        <v>30000</v>
      </c>
      <c r="G917" s="102">
        <f>G920+G918</f>
        <v>8500</v>
      </c>
      <c r="H917" s="102">
        <f>H920+H918</f>
        <v>6999.5599999999995</v>
      </c>
      <c r="I917" s="139">
        <f t="shared" si="58"/>
        <v>92.569507538937827</v>
      </c>
      <c r="J917" s="139">
        <f t="shared" si="57"/>
        <v>82.347764705882341</v>
      </c>
    </row>
    <row r="918" spans="1:10" s="84" customFormat="1" ht="21.75" customHeight="1">
      <c r="A918" s="85"/>
      <c r="B918" s="101">
        <v>41</v>
      </c>
      <c r="C918" s="85"/>
      <c r="D918" s="101" t="s">
        <v>1353</v>
      </c>
      <c r="E918" s="102">
        <f>E919</f>
        <v>0</v>
      </c>
      <c r="F918" s="102">
        <f>F919</f>
        <v>0</v>
      </c>
      <c r="G918" s="102">
        <f>G919</f>
        <v>500</v>
      </c>
      <c r="H918" s="102">
        <f>H919</f>
        <v>500</v>
      </c>
      <c r="I918" s="139" t="e">
        <f t="shared" si="58"/>
        <v>#DIV/0!</v>
      </c>
      <c r="J918" s="139">
        <f t="shared" si="57"/>
        <v>100</v>
      </c>
    </row>
    <row r="919" spans="1:10" s="84" customFormat="1" ht="15" customHeight="1">
      <c r="A919" s="85"/>
      <c r="B919" s="85"/>
      <c r="C919" s="85">
        <v>4123</v>
      </c>
      <c r="D919" s="67" t="s">
        <v>1308</v>
      </c>
      <c r="E919" s="67"/>
      <c r="F919" s="67"/>
      <c r="G919" s="67">
        <v>500</v>
      </c>
      <c r="H919" s="67">
        <v>500</v>
      </c>
      <c r="I919" s="139" t="e">
        <f t="shared" si="58"/>
        <v>#DIV/0!</v>
      </c>
      <c r="J919" s="139">
        <f t="shared" si="57"/>
        <v>100</v>
      </c>
    </row>
    <row r="920" spans="1:10" s="84" customFormat="1" ht="21.75" customHeight="1">
      <c r="A920" s="85"/>
      <c r="B920" s="101">
        <v>42</v>
      </c>
      <c r="C920" s="85"/>
      <c r="D920" s="101" t="s">
        <v>1344</v>
      </c>
      <c r="E920" s="102">
        <f>SUM(E921:E925)</f>
        <v>7561.41</v>
      </c>
      <c r="F920" s="102">
        <f>SUM(F921:F925)</f>
        <v>30000</v>
      </c>
      <c r="G920" s="102">
        <f>SUM(G921:G925)</f>
        <v>8000</v>
      </c>
      <c r="H920" s="102">
        <f>SUM(H921:H925)</f>
        <v>6499.5599999999995</v>
      </c>
      <c r="I920" s="139">
        <f t="shared" si="58"/>
        <v>85.956984213261805</v>
      </c>
      <c r="J920" s="139">
        <f t="shared" si="57"/>
        <v>81.244500000000002</v>
      </c>
    </row>
    <row r="921" spans="1:10" s="84" customFormat="1" ht="15" customHeight="1">
      <c r="A921" s="85"/>
      <c r="B921" s="85"/>
      <c r="C921" s="85">
        <v>4221</v>
      </c>
      <c r="D921" s="67" t="s">
        <v>1287</v>
      </c>
      <c r="E921" s="67">
        <v>3378.75</v>
      </c>
      <c r="F921" s="67">
        <v>10000</v>
      </c>
      <c r="G921" s="67">
        <v>5000</v>
      </c>
      <c r="H921" s="67">
        <v>3162.5</v>
      </c>
      <c r="I921" s="139">
        <f t="shared" si="58"/>
        <v>93.599704032556417</v>
      </c>
      <c r="J921" s="139">
        <f t="shared" si="57"/>
        <v>63.249999999999993</v>
      </c>
    </row>
    <row r="922" spans="1:10" s="84" customFormat="1" ht="15" customHeight="1">
      <c r="A922" s="85"/>
      <c r="B922" s="85"/>
      <c r="C922" s="85">
        <v>4224</v>
      </c>
      <c r="D922" s="67" t="s">
        <v>1310</v>
      </c>
      <c r="E922" s="67">
        <v>4182.66</v>
      </c>
      <c r="F922" s="67">
        <v>20000</v>
      </c>
      <c r="G922" s="67">
        <v>3000</v>
      </c>
      <c r="H922" s="67">
        <v>2737</v>
      </c>
      <c r="I922" s="139">
        <f t="shared" si="58"/>
        <v>65.436827282160152</v>
      </c>
      <c r="J922" s="139">
        <f t="shared" si="57"/>
        <v>91.233333333333334</v>
      </c>
    </row>
    <row r="923" spans="1:10" s="84" customFormat="1" ht="15" customHeight="1">
      <c r="A923" s="85"/>
      <c r="B923" s="85"/>
      <c r="C923" s="85">
        <v>4225</v>
      </c>
      <c r="D923" s="67" t="s">
        <v>1423</v>
      </c>
      <c r="E923" s="67"/>
      <c r="F923" s="67"/>
      <c r="G923" s="67"/>
      <c r="H923" s="67">
        <v>412.12</v>
      </c>
      <c r="I923" s="139" t="e">
        <f t="shared" si="58"/>
        <v>#DIV/0!</v>
      </c>
      <c r="J923" s="139" t="e">
        <f t="shared" si="57"/>
        <v>#DIV/0!</v>
      </c>
    </row>
    <row r="924" spans="1:10" s="84" customFormat="1" ht="15" customHeight="1">
      <c r="A924" s="85"/>
      <c r="B924" s="85"/>
      <c r="C924" s="85">
        <v>4227</v>
      </c>
      <c r="D924" s="67" t="s">
        <v>1288</v>
      </c>
      <c r="E924" s="67"/>
      <c r="F924" s="67"/>
      <c r="G924" s="67"/>
      <c r="H924" s="67"/>
      <c r="I924" s="139" t="e">
        <f t="shared" si="58"/>
        <v>#DIV/0!</v>
      </c>
      <c r="J924" s="139" t="e">
        <f t="shared" si="57"/>
        <v>#DIV/0!</v>
      </c>
    </row>
    <row r="925" spans="1:10" s="84" customFormat="1" ht="15" customHeight="1">
      <c r="A925" s="85"/>
      <c r="B925" s="85"/>
      <c r="C925" s="85">
        <v>4241</v>
      </c>
      <c r="D925" s="67" t="s">
        <v>1316</v>
      </c>
      <c r="E925" s="67"/>
      <c r="F925" s="67"/>
      <c r="G925" s="67"/>
      <c r="H925" s="67">
        <v>187.94</v>
      </c>
      <c r="I925" s="139" t="e">
        <f t="shared" si="58"/>
        <v>#DIV/0!</v>
      </c>
      <c r="J925" s="139" t="e">
        <f t="shared" si="57"/>
        <v>#DIV/0!</v>
      </c>
    </row>
    <row r="926" spans="1:10" s="84" customFormat="1" ht="24" customHeight="1">
      <c r="A926" s="258" t="s">
        <v>1645</v>
      </c>
      <c r="B926" s="270"/>
      <c r="C926" s="270"/>
      <c r="D926" s="271"/>
      <c r="E926" s="135">
        <f>E927+E950</f>
        <v>14182.980000000003</v>
      </c>
      <c r="F926" s="135">
        <f>F927+F950</f>
        <v>7350</v>
      </c>
      <c r="G926" s="135">
        <f>G927+G950</f>
        <v>19350</v>
      </c>
      <c r="H926" s="135">
        <f>H927+H950</f>
        <v>21254.05</v>
      </c>
      <c r="I926" s="136">
        <f t="shared" si="58"/>
        <v>149.8560246154193</v>
      </c>
      <c r="J926" s="136">
        <f t="shared" si="57"/>
        <v>109.84005167958657</v>
      </c>
    </row>
    <row r="927" spans="1:10" s="84" customFormat="1" ht="24" customHeight="1">
      <c r="A927" s="101">
        <v>3</v>
      </c>
      <c r="B927" s="85"/>
      <c r="C927" s="41"/>
      <c r="D927" s="41" t="s">
        <v>1356</v>
      </c>
      <c r="E927" s="64">
        <f>E928+E930+E948</f>
        <v>11781.680000000002</v>
      </c>
      <c r="F927" s="64">
        <f>F928+F930+F948</f>
        <v>7350</v>
      </c>
      <c r="G927" s="64">
        <f>G928+G930+G948</f>
        <v>16850</v>
      </c>
      <c r="H927" s="64">
        <f>H928+H930+H948</f>
        <v>18345.46</v>
      </c>
      <c r="I927" s="138">
        <f t="shared" si="58"/>
        <v>155.71174908841522</v>
      </c>
      <c r="J927" s="138">
        <f t="shared" si="57"/>
        <v>108.87513353115727</v>
      </c>
    </row>
    <row r="928" spans="1:10" s="84" customFormat="1" ht="24" customHeight="1">
      <c r="A928" s="85"/>
      <c r="B928" s="101">
        <v>31</v>
      </c>
      <c r="C928" s="41"/>
      <c r="D928" s="41" t="s">
        <v>1318</v>
      </c>
      <c r="E928" s="64">
        <f>E929</f>
        <v>563.70000000000005</v>
      </c>
      <c r="F928" s="64">
        <f>F929</f>
        <v>600</v>
      </c>
      <c r="G928" s="64">
        <f>G929</f>
        <v>600</v>
      </c>
      <c r="H928" s="64">
        <f>H929</f>
        <v>0</v>
      </c>
      <c r="I928" s="138">
        <f t="shared" si="58"/>
        <v>0</v>
      </c>
      <c r="J928" s="138">
        <f t="shared" si="57"/>
        <v>0</v>
      </c>
    </row>
    <row r="929" spans="1:10" s="84" customFormat="1" ht="15" customHeight="1">
      <c r="A929" s="85"/>
      <c r="B929" s="85"/>
      <c r="C929" s="85">
        <v>3112</v>
      </c>
      <c r="D929" s="67" t="s">
        <v>1470</v>
      </c>
      <c r="E929" s="67">
        <v>563.70000000000005</v>
      </c>
      <c r="F929" s="67">
        <v>600</v>
      </c>
      <c r="G929" s="67">
        <v>600</v>
      </c>
      <c r="H929" s="67"/>
      <c r="I929" s="139">
        <f t="shared" si="58"/>
        <v>0</v>
      </c>
      <c r="J929" s="139">
        <f t="shared" si="57"/>
        <v>0</v>
      </c>
    </row>
    <row r="930" spans="1:10" s="84" customFormat="1" ht="15" customHeight="1">
      <c r="A930" s="85"/>
      <c r="B930" s="101">
        <v>32</v>
      </c>
      <c r="C930" s="85"/>
      <c r="D930" s="101" t="s">
        <v>1321</v>
      </c>
      <c r="E930" s="102">
        <f>SUM(E931:E947)</f>
        <v>11217.980000000001</v>
      </c>
      <c r="F930" s="102">
        <f>SUM(F931:F947)</f>
        <v>6750</v>
      </c>
      <c r="G930" s="102">
        <f>SUM(G931:G947)</f>
        <v>16250</v>
      </c>
      <c r="H930" s="102">
        <f>SUM(H931:H947)</f>
        <v>18345.46</v>
      </c>
      <c r="I930" s="139">
        <f t="shared" si="58"/>
        <v>163.5362159675806</v>
      </c>
      <c r="J930" s="139">
        <f t="shared" si="57"/>
        <v>112.89513846153845</v>
      </c>
    </row>
    <row r="931" spans="1:10" s="84" customFormat="1" ht="15" customHeight="1">
      <c r="A931" s="85"/>
      <c r="B931" s="85"/>
      <c r="C931" s="85">
        <v>3211</v>
      </c>
      <c r="D931" s="67" t="s">
        <v>1264</v>
      </c>
      <c r="E931" s="67">
        <v>4919.5</v>
      </c>
      <c r="F931" s="67">
        <v>2000</v>
      </c>
      <c r="G931" s="67">
        <v>5000</v>
      </c>
      <c r="H931" s="67">
        <v>6379.93</v>
      </c>
      <c r="I931" s="139">
        <f t="shared" si="58"/>
        <v>129.68655351153572</v>
      </c>
      <c r="J931" s="139">
        <f t="shared" si="57"/>
        <v>127.5986</v>
      </c>
    </row>
    <row r="932" spans="1:10" s="84" customFormat="1" ht="15" customHeight="1">
      <c r="A932" s="85"/>
      <c r="B932" s="85"/>
      <c r="C932" s="85">
        <v>3213</v>
      </c>
      <c r="D932" s="67" t="s">
        <v>1266</v>
      </c>
      <c r="E932" s="67">
        <v>1759.63</v>
      </c>
      <c r="F932" s="67">
        <v>1800</v>
      </c>
      <c r="G932" s="67">
        <v>1000</v>
      </c>
      <c r="H932" s="67">
        <v>1896.46</v>
      </c>
      <c r="I932" s="139">
        <f t="shared" si="58"/>
        <v>107.77606655944716</v>
      </c>
      <c r="J932" s="139">
        <f t="shared" si="57"/>
        <v>189.64600000000002</v>
      </c>
    </row>
    <row r="933" spans="1:10" s="84" customFormat="1" ht="15" customHeight="1">
      <c r="A933" s="85"/>
      <c r="B933" s="85"/>
      <c r="C933" s="85">
        <v>3221</v>
      </c>
      <c r="D933" s="67" t="s">
        <v>1267</v>
      </c>
      <c r="E933" s="67">
        <v>31.79</v>
      </c>
      <c r="F933" s="67">
        <v>50</v>
      </c>
      <c r="G933" s="67"/>
      <c r="H933" s="67"/>
      <c r="I933" s="139">
        <f t="shared" si="58"/>
        <v>0</v>
      </c>
      <c r="J933" s="139" t="e">
        <f t="shared" si="57"/>
        <v>#DIV/0!</v>
      </c>
    </row>
    <row r="934" spans="1:10" s="84" customFormat="1" ht="15" customHeight="1">
      <c r="A934" s="85"/>
      <c r="B934" s="85"/>
      <c r="C934" s="85">
        <v>3222</v>
      </c>
      <c r="D934" s="67" t="s">
        <v>1268</v>
      </c>
      <c r="E934" s="67"/>
      <c r="F934" s="67"/>
      <c r="G934" s="67">
        <v>8000</v>
      </c>
      <c r="H934" s="67">
        <v>7791.29</v>
      </c>
      <c r="I934" s="139" t="e">
        <f t="shared" si="58"/>
        <v>#DIV/0!</v>
      </c>
      <c r="J934" s="139">
        <f t="shared" si="57"/>
        <v>97.391125000000002</v>
      </c>
    </row>
    <row r="935" spans="1:10" s="84" customFormat="1" ht="15" customHeight="1">
      <c r="A935" s="85"/>
      <c r="B935" s="85"/>
      <c r="C935" s="85">
        <v>3223</v>
      </c>
      <c r="D935" s="67" t="s">
        <v>1269</v>
      </c>
      <c r="E935" s="67"/>
      <c r="F935" s="67"/>
      <c r="G935" s="67"/>
      <c r="H935" s="67"/>
      <c r="I935" s="139" t="e">
        <f t="shared" si="58"/>
        <v>#DIV/0!</v>
      </c>
      <c r="J935" s="139" t="e">
        <f t="shared" si="57"/>
        <v>#DIV/0!</v>
      </c>
    </row>
    <row r="936" spans="1:10" s="84" customFormat="1" ht="15" customHeight="1">
      <c r="A936" s="85"/>
      <c r="B936" s="85"/>
      <c r="C936" s="85">
        <v>3224</v>
      </c>
      <c r="D936" s="67" t="s">
        <v>1270</v>
      </c>
      <c r="E936" s="67">
        <v>569.77</v>
      </c>
      <c r="F936" s="67">
        <v>400</v>
      </c>
      <c r="G936" s="67">
        <v>500</v>
      </c>
      <c r="H936" s="67">
        <v>690.72</v>
      </c>
      <c r="I936" s="139">
        <f t="shared" si="58"/>
        <v>121.2278638748969</v>
      </c>
      <c r="J936" s="139">
        <f t="shared" si="57"/>
        <v>138.14400000000001</v>
      </c>
    </row>
    <row r="937" spans="1:10" s="84" customFormat="1" ht="15" customHeight="1">
      <c r="A937" s="85"/>
      <c r="B937" s="85"/>
      <c r="C937" s="85">
        <v>3231</v>
      </c>
      <c r="D937" s="67" t="s">
        <v>1272</v>
      </c>
      <c r="E937" s="67"/>
      <c r="F937" s="67"/>
      <c r="G937" s="67"/>
      <c r="H937" s="67"/>
      <c r="I937" s="139" t="e">
        <f t="shared" si="58"/>
        <v>#DIV/0!</v>
      </c>
      <c r="J937" s="139" t="e">
        <f t="shared" si="57"/>
        <v>#DIV/0!</v>
      </c>
    </row>
    <row r="938" spans="1:10" s="84" customFormat="1" ht="15" customHeight="1">
      <c r="A938" s="85"/>
      <c r="B938" s="85"/>
      <c r="C938" s="85">
        <v>3232</v>
      </c>
      <c r="D938" s="67" t="s">
        <v>1273</v>
      </c>
      <c r="E938" s="67">
        <v>1223.29</v>
      </c>
      <c r="F938" s="67">
        <v>1300</v>
      </c>
      <c r="G938" s="67"/>
      <c r="H938" s="67"/>
      <c r="I938" s="139">
        <f t="shared" si="58"/>
        <v>0</v>
      </c>
      <c r="J938" s="139" t="e">
        <f t="shared" si="57"/>
        <v>#DIV/0!</v>
      </c>
    </row>
    <row r="939" spans="1:10" s="84" customFormat="1" ht="15" customHeight="1">
      <c r="A939" s="85"/>
      <c r="B939" s="85"/>
      <c r="C939" s="85">
        <v>3233</v>
      </c>
      <c r="D939" s="67" t="s">
        <v>1274</v>
      </c>
      <c r="E939" s="67"/>
      <c r="F939" s="67"/>
      <c r="G939" s="67"/>
      <c r="H939" s="67">
        <v>101.41</v>
      </c>
      <c r="I939" s="139"/>
      <c r="J939" s="139" t="e">
        <f t="shared" si="57"/>
        <v>#DIV/0!</v>
      </c>
    </row>
    <row r="940" spans="1:10" s="84" customFormat="1" ht="15" customHeight="1">
      <c r="A940" s="85"/>
      <c r="B940" s="85"/>
      <c r="C940" s="85">
        <v>3235</v>
      </c>
      <c r="D940" s="67" t="s">
        <v>1276</v>
      </c>
      <c r="E940" s="67">
        <v>313.02</v>
      </c>
      <c r="F940" s="67">
        <v>200</v>
      </c>
      <c r="G940" s="67">
        <v>1000</v>
      </c>
      <c r="H940" s="67">
        <v>739.26</v>
      </c>
      <c r="I940" s="139">
        <f t="shared" si="58"/>
        <v>236.17021276595747</v>
      </c>
      <c r="J940" s="139">
        <f t="shared" si="57"/>
        <v>73.926000000000002</v>
      </c>
    </row>
    <row r="941" spans="1:10" s="84" customFormat="1" ht="15" customHeight="1">
      <c r="A941" s="85"/>
      <c r="B941" s="85"/>
      <c r="C941" s="85">
        <v>3237</v>
      </c>
      <c r="D941" s="67" t="s">
        <v>1295</v>
      </c>
      <c r="E941" s="67">
        <v>614.20000000000005</v>
      </c>
      <c r="F941" s="67">
        <v>1000</v>
      </c>
      <c r="G941" s="67"/>
      <c r="H941" s="67">
        <v>20</v>
      </c>
      <c r="I941" s="139">
        <f t="shared" si="58"/>
        <v>3.2562683165092801</v>
      </c>
      <c r="J941" s="139" t="e">
        <f t="shared" si="57"/>
        <v>#DIV/0!</v>
      </c>
    </row>
    <row r="942" spans="1:10" s="84" customFormat="1" ht="15" customHeight="1">
      <c r="A942" s="85"/>
      <c r="B942" s="85"/>
      <c r="C942" s="85">
        <v>3239</v>
      </c>
      <c r="D942" s="67" t="s">
        <v>1474</v>
      </c>
      <c r="E942" s="67">
        <v>1028.1300000000001</v>
      </c>
      <c r="F942" s="67"/>
      <c r="G942" s="67"/>
      <c r="H942" s="67"/>
      <c r="I942" s="139">
        <f t="shared" si="58"/>
        <v>0</v>
      </c>
      <c r="J942" s="139" t="e">
        <f t="shared" si="57"/>
        <v>#DIV/0!</v>
      </c>
    </row>
    <row r="943" spans="1:10" s="84" customFormat="1" ht="15" customHeight="1">
      <c r="A943" s="85"/>
      <c r="B943" s="85"/>
      <c r="C943" s="85">
        <v>3241</v>
      </c>
      <c r="D943" s="67" t="s">
        <v>1502</v>
      </c>
      <c r="E943" s="67">
        <v>758.65</v>
      </c>
      <c r="F943" s="67"/>
      <c r="G943" s="67">
        <v>500</v>
      </c>
      <c r="H943" s="67">
        <v>489.59</v>
      </c>
      <c r="I943" s="139">
        <f t="shared" si="58"/>
        <v>64.534370262967116</v>
      </c>
      <c r="J943" s="139">
        <f t="shared" si="57"/>
        <v>97.917999999999992</v>
      </c>
    </row>
    <row r="944" spans="1:10" s="84" customFormat="1" ht="15" customHeight="1">
      <c r="A944" s="85"/>
      <c r="B944" s="85"/>
      <c r="C944" s="85">
        <v>3293</v>
      </c>
      <c r="D944" s="67" t="s">
        <v>1297</v>
      </c>
      <c r="E944" s="67"/>
      <c r="F944" s="67"/>
      <c r="G944" s="67">
        <v>250</v>
      </c>
      <c r="H944" s="67">
        <v>236.8</v>
      </c>
      <c r="I944" s="139" t="e">
        <f t="shared" si="58"/>
        <v>#DIV/0!</v>
      </c>
      <c r="J944" s="139">
        <f t="shared" si="57"/>
        <v>94.72</v>
      </c>
    </row>
    <row r="945" spans="1:10" s="84" customFormat="1" ht="15" customHeight="1">
      <c r="A945" s="85"/>
      <c r="B945" s="85"/>
      <c r="C945" s="85">
        <v>3294</v>
      </c>
      <c r="D945" s="67" t="s">
        <v>1283</v>
      </c>
      <c r="E945" s="67"/>
      <c r="F945" s="67"/>
      <c r="G945" s="67"/>
      <c r="H945" s="67"/>
      <c r="I945" s="139" t="e">
        <f t="shared" si="58"/>
        <v>#DIV/0!</v>
      </c>
      <c r="J945" s="139" t="e">
        <f t="shared" si="57"/>
        <v>#DIV/0!</v>
      </c>
    </row>
    <row r="946" spans="1:10" s="84" customFormat="1" ht="15" customHeight="1">
      <c r="A946" s="85"/>
      <c r="B946" s="85"/>
      <c r="C946" s="85">
        <v>3295</v>
      </c>
      <c r="D946" s="67" t="s">
        <v>1284</v>
      </c>
      <c r="E946" s="67"/>
      <c r="F946" s="67"/>
      <c r="G946" s="67"/>
      <c r="H946" s="67"/>
      <c r="I946" s="139" t="e">
        <f t="shared" si="58"/>
        <v>#DIV/0!</v>
      </c>
      <c r="J946" s="139" t="e">
        <f t="shared" si="57"/>
        <v>#DIV/0!</v>
      </c>
    </row>
    <row r="947" spans="1:10" s="84" customFormat="1" ht="15" customHeight="1">
      <c r="A947" s="85"/>
      <c r="B947" s="85"/>
      <c r="C947" s="85">
        <v>3299</v>
      </c>
      <c r="D947" s="67" t="s">
        <v>1285</v>
      </c>
      <c r="E947" s="67"/>
      <c r="F947" s="67"/>
      <c r="G947" s="67"/>
      <c r="H947" s="67"/>
      <c r="I947" s="139" t="e">
        <f t="shared" si="58"/>
        <v>#DIV/0!</v>
      </c>
      <c r="J947" s="139" t="e">
        <f t="shared" si="57"/>
        <v>#DIV/0!</v>
      </c>
    </row>
    <row r="948" spans="1:10" s="84" customFormat="1" ht="15" customHeight="1">
      <c r="A948" s="85"/>
      <c r="B948" s="101">
        <v>34</v>
      </c>
      <c r="C948" s="85"/>
      <c r="D948" s="101" t="s">
        <v>1341</v>
      </c>
      <c r="E948" s="102">
        <f>E949</f>
        <v>0</v>
      </c>
      <c r="F948" s="102">
        <f>F949</f>
        <v>0</v>
      </c>
      <c r="G948" s="102">
        <f>G949</f>
        <v>0</v>
      </c>
      <c r="H948" s="102">
        <f>H949</f>
        <v>0</v>
      </c>
      <c r="I948" s="139" t="e">
        <f t="shared" si="58"/>
        <v>#DIV/0!</v>
      </c>
      <c r="J948" s="139" t="e">
        <f t="shared" si="57"/>
        <v>#DIV/0!</v>
      </c>
    </row>
    <row r="949" spans="1:10" s="84" customFormat="1" ht="21.75" customHeight="1">
      <c r="A949" s="85"/>
      <c r="B949" s="85"/>
      <c r="C949" s="85">
        <v>3432</v>
      </c>
      <c r="D949" s="141" t="s">
        <v>1298</v>
      </c>
      <c r="E949" s="67"/>
      <c r="F949" s="67"/>
      <c r="G949" s="67"/>
      <c r="H949" s="67"/>
      <c r="I949" s="139" t="e">
        <f t="shared" si="58"/>
        <v>#DIV/0!</v>
      </c>
      <c r="J949" s="139" t="e">
        <f t="shared" si="57"/>
        <v>#DIV/0!</v>
      </c>
    </row>
    <row r="950" spans="1:10" s="84" customFormat="1" ht="21.75" customHeight="1">
      <c r="A950" s="101">
        <v>4</v>
      </c>
      <c r="B950" s="101"/>
      <c r="C950" s="85"/>
      <c r="D950" s="101" t="s">
        <v>1343</v>
      </c>
      <c r="E950" s="102">
        <f>E951</f>
        <v>2401.3000000000002</v>
      </c>
      <c r="F950" s="102">
        <f>F951</f>
        <v>0</v>
      </c>
      <c r="G950" s="102">
        <f>G951</f>
        <v>2500</v>
      </c>
      <c r="H950" s="102">
        <f>H951</f>
        <v>2908.59</v>
      </c>
      <c r="I950" s="139">
        <f t="shared" si="58"/>
        <v>121.12564027818264</v>
      </c>
      <c r="J950" s="139">
        <f t="shared" si="57"/>
        <v>116.34360000000001</v>
      </c>
    </row>
    <row r="951" spans="1:10" s="84" customFormat="1" ht="21.75" customHeight="1">
      <c r="A951" s="85"/>
      <c r="B951" s="101">
        <v>42</v>
      </c>
      <c r="C951" s="85"/>
      <c r="D951" s="101" t="s">
        <v>1344</v>
      </c>
      <c r="E951" s="102">
        <f>SUM(E952:E956)</f>
        <v>2401.3000000000002</v>
      </c>
      <c r="F951" s="102">
        <f>SUM(F952:F956)</f>
        <v>0</v>
      </c>
      <c r="G951" s="102">
        <f>SUM(G952:G956)</f>
        <v>2500</v>
      </c>
      <c r="H951" s="102">
        <f>SUM(H952:H956)</f>
        <v>2908.59</v>
      </c>
      <c r="I951" s="139">
        <f t="shared" si="58"/>
        <v>121.12564027818264</v>
      </c>
      <c r="J951" s="139">
        <f t="shared" si="57"/>
        <v>116.34360000000001</v>
      </c>
    </row>
    <row r="952" spans="1:10" s="84" customFormat="1" ht="15" customHeight="1">
      <c r="A952" s="85"/>
      <c r="B952" s="85"/>
      <c r="C952" s="85">
        <v>4221</v>
      </c>
      <c r="D952" s="67" t="s">
        <v>1287</v>
      </c>
      <c r="E952" s="67"/>
      <c r="F952" s="67"/>
      <c r="G952" s="67"/>
      <c r="H952" s="67"/>
      <c r="I952" s="139" t="e">
        <f t="shared" si="58"/>
        <v>#DIV/0!</v>
      </c>
      <c r="J952" s="139" t="e">
        <f t="shared" si="57"/>
        <v>#DIV/0!</v>
      </c>
    </row>
    <row r="953" spans="1:10" s="84" customFormat="1" ht="15" customHeight="1">
      <c r="A953" s="85"/>
      <c r="B953" s="85"/>
      <c r="C953" s="85">
        <v>4224</v>
      </c>
      <c r="D953" s="67" t="s">
        <v>1310</v>
      </c>
      <c r="E953" s="67">
        <v>2401.3000000000002</v>
      </c>
      <c r="F953" s="67"/>
      <c r="G953" s="67"/>
      <c r="H953" s="67">
        <v>498.21</v>
      </c>
      <c r="I953" s="139">
        <f t="shared" si="58"/>
        <v>20.747511764460917</v>
      </c>
      <c r="J953" s="139" t="e">
        <f t="shared" si="57"/>
        <v>#DIV/0!</v>
      </c>
    </row>
    <row r="954" spans="1:10" s="84" customFormat="1" ht="15" customHeight="1">
      <c r="A954" s="85"/>
      <c r="B954" s="85"/>
      <c r="C954" s="85">
        <v>4225</v>
      </c>
      <c r="D954" s="67" t="s">
        <v>1423</v>
      </c>
      <c r="E954" s="67"/>
      <c r="F954" s="67"/>
      <c r="G954" s="67">
        <v>2500</v>
      </c>
      <c r="H954" s="67">
        <v>2410.38</v>
      </c>
      <c r="I954" s="139" t="e">
        <f t="shared" si="58"/>
        <v>#DIV/0!</v>
      </c>
      <c r="J954" s="139">
        <f t="shared" si="57"/>
        <v>96.415199999999999</v>
      </c>
    </row>
    <row r="955" spans="1:10" s="84" customFormat="1" ht="15" customHeight="1">
      <c r="A955" s="85"/>
      <c r="B955" s="85"/>
      <c r="C955" s="85">
        <v>4227</v>
      </c>
      <c r="D955" s="67" t="s">
        <v>1288</v>
      </c>
      <c r="E955" s="67"/>
      <c r="F955" s="67"/>
      <c r="G955" s="67"/>
      <c r="H955" s="67"/>
      <c r="I955" s="139" t="e">
        <f t="shared" si="58"/>
        <v>#DIV/0!</v>
      </c>
      <c r="J955" s="139" t="e">
        <f t="shared" si="57"/>
        <v>#DIV/0!</v>
      </c>
    </row>
    <row r="956" spans="1:10" s="84" customFormat="1" ht="15" customHeight="1">
      <c r="A956" s="85"/>
      <c r="B956" s="85"/>
      <c r="C956" s="85">
        <v>4241</v>
      </c>
      <c r="D956" s="67" t="s">
        <v>1316</v>
      </c>
      <c r="E956" s="67"/>
      <c r="F956" s="67"/>
      <c r="G956" s="67"/>
      <c r="H956" s="67"/>
      <c r="I956" s="139" t="e">
        <f t="shared" si="58"/>
        <v>#DIV/0!</v>
      </c>
      <c r="J956" s="139" t="e">
        <f t="shared" si="57"/>
        <v>#DIV/0!</v>
      </c>
    </row>
    <row r="957" spans="1:10" s="84" customFormat="1" ht="15" customHeight="1">
      <c r="A957" s="258" t="s">
        <v>1509</v>
      </c>
      <c r="B957" s="270"/>
      <c r="C957" s="270"/>
      <c r="D957" s="271"/>
      <c r="E957" s="135">
        <f>E958</f>
        <v>0</v>
      </c>
      <c r="F957" s="135">
        <f>F958</f>
        <v>0</v>
      </c>
      <c r="G957" s="135">
        <f>G958</f>
        <v>0</v>
      </c>
      <c r="H957" s="135">
        <f t="shared" ref="F957:H958" si="59">H958</f>
        <v>0</v>
      </c>
      <c r="I957" s="136" t="e">
        <f t="shared" si="58"/>
        <v>#DIV/0!</v>
      </c>
      <c r="J957" s="136" t="e">
        <f t="shared" si="57"/>
        <v>#DIV/0!</v>
      </c>
    </row>
    <row r="958" spans="1:10" s="84" customFormat="1" ht="15" customHeight="1">
      <c r="A958" s="101">
        <v>3</v>
      </c>
      <c r="B958" s="85"/>
      <c r="C958" s="41"/>
      <c r="D958" s="41" t="s">
        <v>1356</v>
      </c>
      <c r="E958" s="64">
        <f>E959</f>
        <v>0</v>
      </c>
      <c r="F958" s="64">
        <f t="shared" si="59"/>
        <v>0</v>
      </c>
      <c r="G958" s="64">
        <f t="shared" si="59"/>
        <v>0</v>
      </c>
      <c r="H958" s="64">
        <f t="shared" si="59"/>
        <v>0</v>
      </c>
      <c r="I958" s="138" t="e">
        <f t="shared" si="58"/>
        <v>#DIV/0!</v>
      </c>
      <c r="J958" s="138" t="e">
        <f t="shared" si="57"/>
        <v>#DIV/0!</v>
      </c>
    </row>
    <row r="959" spans="1:10" s="84" customFormat="1" ht="15" customHeight="1">
      <c r="A959" s="85"/>
      <c r="B959" s="101">
        <v>32</v>
      </c>
      <c r="C959" s="41"/>
      <c r="D959" s="41" t="s">
        <v>1321</v>
      </c>
      <c r="E959" s="64">
        <f>SUM(E960:E961)</f>
        <v>0</v>
      </c>
      <c r="F959" s="64">
        <f>SUM(F960:F961)</f>
        <v>0</v>
      </c>
      <c r="G959" s="64">
        <f>SUM(G960:G961)</f>
        <v>0</v>
      </c>
      <c r="H959" s="64">
        <f>SUM(H960:H961)</f>
        <v>0</v>
      </c>
      <c r="I959" s="138" t="e">
        <f t="shared" si="58"/>
        <v>#DIV/0!</v>
      </c>
      <c r="J959" s="138" t="e">
        <f t="shared" si="57"/>
        <v>#DIV/0!</v>
      </c>
    </row>
    <row r="960" spans="1:10" s="84" customFormat="1" ht="15" customHeight="1">
      <c r="A960" s="85"/>
      <c r="B960" s="85"/>
      <c r="C960" s="85">
        <v>3239</v>
      </c>
      <c r="D960" s="67" t="s">
        <v>1280</v>
      </c>
      <c r="E960" s="67"/>
      <c r="F960" s="67"/>
      <c r="G960" s="67"/>
      <c r="H960" s="67"/>
      <c r="I960" s="139" t="e">
        <f t="shared" si="58"/>
        <v>#DIV/0!</v>
      </c>
      <c r="J960" s="139" t="e">
        <f t="shared" si="57"/>
        <v>#DIV/0!</v>
      </c>
    </row>
    <row r="961" spans="1:10" s="84" customFormat="1" ht="15" customHeight="1">
      <c r="A961" s="85"/>
      <c r="B961" s="85"/>
      <c r="C961" s="85">
        <v>3293</v>
      </c>
      <c r="D961" s="67" t="s">
        <v>1297</v>
      </c>
      <c r="E961" s="67"/>
      <c r="F961" s="67"/>
      <c r="G961" s="67"/>
      <c r="H961" s="67"/>
      <c r="I961" s="139" t="e">
        <f t="shared" si="58"/>
        <v>#DIV/0!</v>
      </c>
      <c r="J961" s="139" t="e">
        <f t="shared" si="57"/>
        <v>#DIV/0!</v>
      </c>
    </row>
    <row r="962" spans="1:10" s="84" customFormat="1" ht="30" customHeight="1">
      <c r="A962" s="258" t="s">
        <v>1526</v>
      </c>
      <c r="B962" s="270"/>
      <c r="C962" s="270"/>
      <c r="D962" s="271"/>
      <c r="E962" s="135">
        <f>E963</f>
        <v>29776.67</v>
      </c>
      <c r="F962" s="135">
        <f>F963</f>
        <v>6100</v>
      </c>
      <c r="G962" s="135">
        <f>G963</f>
        <v>6300</v>
      </c>
      <c r="H962" s="135">
        <f>H963</f>
        <v>3052.3999999999996</v>
      </c>
      <c r="I962" s="136">
        <f t="shared" si="58"/>
        <v>10.250978366620577</v>
      </c>
      <c r="J962" s="136">
        <f t="shared" si="57"/>
        <v>48.450793650793642</v>
      </c>
    </row>
    <row r="963" spans="1:10" s="84" customFormat="1" ht="15" customHeight="1">
      <c r="A963" s="258" t="s">
        <v>1557</v>
      </c>
      <c r="B963" s="270"/>
      <c r="C963" s="270"/>
      <c r="D963" s="271"/>
      <c r="E963" s="71">
        <f>E964+E980</f>
        <v>29776.67</v>
      </c>
      <c r="F963" s="71">
        <f>F964+F980</f>
        <v>6100</v>
      </c>
      <c r="G963" s="71">
        <f>G964+G980</f>
        <v>6300</v>
      </c>
      <c r="H963" s="71">
        <f>H964+H980</f>
        <v>3052.3999999999996</v>
      </c>
      <c r="I963" s="137">
        <f t="shared" si="58"/>
        <v>10.250978366620577</v>
      </c>
      <c r="J963" s="137">
        <f t="shared" si="57"/>
        <v>48.450793650793642</v>
      </c>
    </row>
    <row r="964" spans="1:10" s="84" customFormat="1" ht="15" customHeight="1">
      <c r="A964" s="101">
        <v>3</v>
      </c>
      <c r="B964" s="85"/>
      <c r="C964" s="41"/>
      <c r="D964" s="41" t="s">
        <v>1356</v>
      </c>
      <c r="E964" s="64">
        <f>E965+E969</f>
        <v>29776.67</v>
      </c>
      <c r="F964" s="64">
        <f>F965+F969</f>
        <v>6100</v>
      </c>
      <c r="G964" s="64">
        <f>G965+G969</f>
        <v>6300</v>
      </c>
      <c r="H964" s="64">
        <f>H965+H969</f>
        <v>3052.3999999999996</v>
      </c>
      <c r="I964" s="138">
        <f t="shared" si="58"/>
        <v>10.250978366620577</v>
      </c>
      <c r="J964" s="138">
        <f t="shared" si="57"/>
        <v>48.450793650793642</v>
      </c>
    </row>
    <row r="965" spans="1:10" s="84" customFormat="1" ht="15" customHeight="1">
      <c r="A965" s="85"/>
      <c r="B965" s="101">
        <v>31</v>
      </c>
      <c r="C965" s="41"/>
      <c r="D965" s="41" t="s">
        <v>1318</v>
      </c>
      <c r="E965" s="64">
        <f>SUM(E966:E968)</f>
        <v>23640.899999999998</v>
      </c>
      <c r="F965" s="64">
        <f>SUM(F966:F968)</f>
        <v>0</v>
      </c>
      <c r="G965" s="64">
        <f>SUM(G966:G968)</f>
        <v>0</v>
      </c>
      <c r="H965" s="64">
        <f>SUM(H966:H968)</f>
        <v>1802.84</v>
      </c>
      <c r="I965" s="138">
        <f t="shared" si="58"/>
        <v>7.6259364068203839</v>
      </c>
      <c r="J965" s="138" t="e">
        <f t="shared" si="57"/>
        <v>#DIV/0!</v>
      </c>
    </row>
    <row r="966" spans="1:10" s="84" customFormat="1" ht="15" customHeight="1">
      <c r="A966" s="85"/>
      <c r="B966" s="85"/>
      <c r="C966" s="85">
        <v>3111</v>
      </c>
      <c r="D966" s="67" t="s">
        <v>1395</v>
      </c>
      <c r="E966" s="67">
        <v>20035.12</v>
      </c>
      <c r="F966" s="67"/>
      <c r="G966" s="67"/>
      <c r="H966" s="67">
        <v>860.81</v>
      </c>
      <c r="I966" s="139">
        <f t="shared" si="58"/>
        <v>4.2965053366288792</v>
      </c>
      <c r="J966" s="139" t="e">
        <f t="shared" si="57"/>
        <v>#DIV/0!</v>
      </c>
    </row>
    <row r="967" spans="1:10" s="84" customFormat="1" ht="15" customHeight="1">
      <c r="A967" s="85"/>
      <c r="B967" s="85"/>
      <c r="C967" s="85">
        <v>3121</v>
      </c>
      <c r="D967" s="67" t="s">
        <v>1293</v>
      </c>
      <c r="E967" s="67">
        <v>300</v>
      </c>
      <c r="F967" s="67"/>
      <c r="G967" s="67"/>
      <c r="H967" s="67">
        <v>800</v>
      </c>
      <c r="I967" s="139">
        <f t="shared" si="58"/>
        <v>266.66666666666663</v>
      </c>
      <c r="J967" s="139" t="e">
        <f t="shared" si="57"/>
        <v>#DIV/0!</v>
      </c>
    </row>
    <row r="968" spans="1:10" s="84" customFormat="1" ht="15" customHeight="1">
      <c r="A968" s="85"/>
      <c r="B968" s="85"/>
      <c r="C968" s="85">
        <v>3132</v>
      </c>
      <c r="D968" s="67" t="s">
        <v>1354</v>
      </c>
      <c r="E968" s="67">
        <v>3305.78</v>
      </c>
      <c r="F968" s="67"/>
      <c r="G968" s="67"/>
      <c r="H968" s="67">
        <v>142.03</v>
      </c>
      <c r="I968" s="139">
        <f t="shared" si="58"/>
        <v>4.2964141594419472</v>
      </c>
      <c r="J968" s="139" t="e">
        <f t="shared" si="57"/>
        <v>#DIV/0!</v>
      </c>
    </row>
    <row r="969" spans="1:10" s="84" customFormat="1" ht="15" customHeight="1">
      <c r="A969" s="85"/>
      <c r="B969" s="101">
        <v>32</v>
      </c>
      <c r="C969" s="85"/>
      <c r="D969" s="101" t="s">
        <v>1321</v>
      </c>
      <c r="E969" s="102">
        <f>SUM(E970:E979)</f>
        <v>6135.7699999999995</v>
      </c>
      <c r="F969" s="102">
        <f>SUM(F970:F979)</f>
        <v>6100</v>
      </c>
      <c r="G969" s="102">
        <f>SUM(G970:G979)</f>
        <v>6300</v>
      </c>
      <c r="H969" s="102">
        <f>SUM(H970:H979)</f>
        <v>1249.56</v>
      </c>
      <c r="I969" s="139">
        <f t="shared" si="58"/>
        <v>20.365170141644814</v>
      </c>
      <c r="J969" s="139">
        <f t="shared" si="57"/>
        <v>19.834285714285713</v>
      </c>
    </row>
    <row r="970" spans="1:10" s="84" customFormat="1" ht="15" customHeight="1">
      <c r="A970" s="85"/>
      <c r="B970" s="85"/>
      <c r="C970" s="85">
        <v>3211</v>
      </c>
      <c r="D970" s="67" t="s">
        <v>1312</v>
      </c>
      <c r="E970" s="67"/>
      <c r="F970" s="67">
        <v>1000</v>
      </c>
      <c r="G970" s="67">
        <v>1200</v>
      </c>
      <c r="H970" s="67">
        <v>1035</v>
      </c>
      <c r="I970" s="139" t="e">
        <f t="shared" si="58"/>
        <v>#DIV/0!</v>
      </c>
      <c r="J970" s="139">
        <f t="shared" si="57"/>
        <v>86.25</v>
      </c>
    </row>
    <row r="971" spans="1:10" s="84" customFormat="1" ht="15" customHeight="1">
      <c r="A971" s="85"/>
      <c r="B971" s="85"/>
      <c r="C971" s="85">
        <v>3212</v>
      </c>
      <c r="D971" s="67" t="s">
        <v>1265</v>
      </c>
      <c r="E971" s="67">
        <v>1957.01</v>
      </c>
      <c r="F971" s="67"/>
      <c r="G971" s="67"/>
      <c r="H971" s="67">
        <v>101.56</v>
      </c>
      <c r="I971" s="139">
        <f t="shared" si="58"/>
        <v>5.1895493635699363</v>
      </c>
      <c r="J971" s="139" t="e">
        <f t="shared" ref="J971:J1034" si="60">H971/G971*100</f>
        <v>#DIV/0!</v>
      </c>
    </row>
    <row r="972" spans="1:10" s="84" customFormat="1" ht="15" customHeight="1">
      <c r="A972" s="85"/>
      <c r="B972" s="85"/>
      <c r="C972" s="85">
        <v>3213</v>
      </c>
      <c r="D972" s="67" t="s">
        <v>1266</v>
      </c>
      <c r="E972" s="67"/>
      <c r="F972" s="67"/>
      <c r="G972" s="67"/>
      <c r="H972" s="67"/>
      <c r="I972" s="139" t="e">
        <f t="shared" si="58"/>
        <v>#DIV/0!</v>
      </c>
      <c r="J972" s="139" t="e">
        <f t="shared" si="60"/>
        <v>#DIV/0!</v>
      </c>
    </row>
    <row r="973" spans="1:10" s="84" customFormat="1" ht="15" customHeight="1">
      <c r="A973" s="85"/>
      <c r="B973" s="85"/>
      <c r="C973" s="85">
        <v>3221</v>
      </c>
      <c r="D973" s="67" t="s">
        <v>1267</v>
      </c>
      <c r="E973" s="67"/>
      <c r="F973" s="67"/>
      <c r="G973" s="67">
        <v>0</v>
      </c>
      <c r="H973" s="67"/>
      <c r="I973" s="139" t="e">
        <f t="shared" si="58"/>
        <v>#DIV/0!</v>
      </c>
      <c r="J973" s="139" t="e">
        <f t="shared" si="60"/>
        <v>#DIV/0!</v>
      </c>
    </row>
    <row r="974" spans="1:10" s="84" customFormat="1" ht="15" customHeight="1">
      <c r="A974" s="85"/>
      <c r="B974" s="85"/>
      <c r="C974" s="85">
        <v>3233</v>
      </c>
      <c r="D974" s="67" t="s">
        <v>1274</v>
      </c>
      <c r="E974" s="67">
        <v>730.59</v>
      </c>
      <c r="F974" s="67">
        <v>800</v>
      </c>
      <c r="G974" s="67">
        <v>800</v>
      </c>
      <c r="H974" s="67"/>
      <c r="I974" s="139">
        <f t="shared" ref="I974:I1037" si="61">H974/E974*100</f>
        <v>0</v>
      </c>
      <c r="J974" s="139">
        <f t="shared" si="60"/>
        <v>0</v>
      </c>
    </row>
    <row r="975" spans="1:10" s="84" customFormat="1" ht="15" customHeight="1">
      <c r="A975" s="85"/>
      <c r="B975" s="85"/>
      <c r="C975" s="85">
        <v>3235</v>
      </c>
      <c r="D975" s="67" t="s">
        <v>1276</v>
      </c>
      <c r="E975" s="67"/>
      <c r="F975" s="67"/>
      <c r="G975" s="67"/>
      <c r="H975" s="67"/>
      <c r="I975" s="139" t="e">
        <f t="shared" si="61"/>
        <v>#DIV/0!</v>
      </c>
      <c r="J975" s="139" t="e">
        <f t="shared" si="60"/>
        <v>#DIV/0!</v>
      </c>
    </row>
    <row r="976" spans="1:10" s="84" customFormat="1" ht="15" customHeight="1">
      <c r="A976" s="85"/>
      <c r="B976" s="85"/>
      <c r="C976" s="85">
        <v>3237</v>
      </c>
      <c r="D976" s="67" t="s">
        <v>1278</v>
      </c>
      <c r="E976" s="67"/>
      <c r="F976" s="67">
        <v>1400</v>
      </c>
      <c r="G976" s="67">
        <v>1400</v>
      </c>
      <c r="H976" s="67"/>
      <c r="I976" s="139" t="e">
        <f t="shared" si="61"/>
        <v>#DIV/0!</v>
      </c>
      <c r="J976" s="139">
        <f t="shared" si="60"/>
        <v>0</v>
      </c>
    </row>
    <row r="977" spans="1:10" s="84" customFormat="1" ht="15" customHeight="1">
      <c r="A977" s="85"/>
      <c r="B977" s="85"/>
      <c r="C977" s="85">
        <v>3239</v>
      </c>
      <c r="D977" s="67" t="s">
        <v>1280</v>
      </c>
      <c r="E977" s="67"/>
      <c r="F977" s="67">
        <v>0</v>
      </c>
      <c r="G977" s="67"/>
      <c r="H977" s="67"/>
      <c r="I977" s="139" t="e">
        <f t="shared" si="61"/>
        <v>#DIV/0!</v>
      </c>
      <c r="J977" s="139" t="e">
        <f t="shared" si="60"/>
        <v>#DIV/0!</v>
      </c>
    </row>
    <row r="978" spans="1:10" s="84" customFormat="1" ht="15" customHeight="1">
      <c r="A978" s="85"/>
      <c r="B978" s="85"/>
      <c r="C978" s="85">
        <v>3241</v>
      </c>
      <c r="D978" s="67" t="s">
        <v>1413</v>
      </c>
      <c r="E978" s="67">
        <v>1596.56</v>
      </c>
      <c r="F978" s="67">
        <v>2500</v>
      </c>
      <c r="G978" s="67">
        <v>2500</v>
      </c>
      <c r="H978" s="67"/>
      <c r="I978" s="139">
        <f t="shared" si="61"/>
        <v>0</v>
      </c>
      <c r="J978" s="139">
        <f t="shared" si="60"/>
        <v>0</v>
      </c>
    </row>
    <row r="979" spans="1:10" s="84" customFormat="1" ht="15" customHeight="1">
      <c r="A979" s="85"/>
      <c r="B979" s="85"/>
      <c r="C979" s="85">
        <v>3293</v>
      </c>
      <c r="D979" s="67" t="s">
        <v>1297</v>
      </c>
      <c r="E979" s="67">
        <v>1851.61</v>
      </c>
      <c r="F979" s="67">
        <v>400</v>
      </c>
      <c r="G979" s="67">
        <v>400</v>
      </c>
      <c r="H979" s="67">
        <v>113</v>
      </c>
      <c r="I979" s="139">
        <f t="shared" si="61"/>
        <v>6.1027970252915038</v>
      </c>
      <c r="J979" s="139">
        <f t="shared" si="60"/>
        <v>28.249999999999996</v>
      </c>
    </row>
    <row r="980" spans="1:10" s="84" customFormat="1" ht="15" customHeight="1">
      <c r="A980" s="101">
        <v>4</v>
      </c>
      <c r="B980" s="85"/>
      <c r="C980" s="85"/>
      <c r="D980" s="101" t="s">
        <v>1343</v>
      </c>
      <c r="E980" s="102">
        <f>E981</f>
        <v>0</v>
      </c>
      <c r="F980" s="102">
        <f>F981</f>
        <v>0</v>
      </c>
      <c r="G980" s="102">
        <f>G981</f>
        <v>0</v>
      </c>
      <c r="H980" s="102">
        <f>H981</f>
        <v>0</v>
      </c>
      <c r="I980" s="139" t="e">
        <f t="shared" si="61"/>
        <v>#DIV/0!</v>
      </c>
      <c r="J980" s="139" t="e">
        <f t="shared" si="60"/>
        <v>#DIV/0!</v>
      </c>
    </row>
    <row r="981" spans="1:10" s="84" customFormat="1" ht="15" customHeight="1">
      <c r="A981" s="85"/>
      <c r="B981" s="101">
        <v>42</v>
      </c>
      <c r="C981" s="85"/>
      <c r="D981" s="101" t="s">
        <v>1344</v>
      </c>
      <c r="E981" s="102">
        <f>SUM(E982:E984)</f>
        <v>0</v>
      </c>
      <c r="F981" s="102">
        <f>SUM(F982:F984)</f>
        <v>0</v>
      </c>
      <c r="G981" s="102">
        <f>SUM(G982:G984)</f>
        <v>0</v>
      </c>
      <c r="H981" s="102">
        <f>SUM(H982:H984)</f>
        <v>0</v>
      </c>
      <c r="I981" s="139" t="e">
        <f t="shared" si="61"/>
        <v>#DIV/0!</v>
      </c>
      <c r="J981" s="139" t="e">
        <f t="shared" si="60"/>
        <v>#DIV/0!</v>
      </c>
    </row>
    <row r="982" spans="1:10" s="84" customFormat="1" ht="15" customHeight="1">
      <c r="A982" s="85"/>
      <c r="B982" s="85"/>
      <c r="C982" s="85">
        <v>4221</v>
      </c>
      <c r="D982" s="67" t="s">
        <v>1287</v>
      </c>
      <c r="E982" s="67"/>
      <c r="F982" s="67"/>
      <c r="G982" s="67"/>
      <c r="H982" s="67"/>
      <c r="I982" s="139" t="e">
        <f t="shared" si="61"/>
        <v>#DIV/0!</v>
      </c>
      <c r="J982" s="139" t="e">
        <f t="shared" si="60"/>
        <v>#DIV/0!</v>
      </c>
    </row>
    <row r="983" spans="1:10" s="84" customFormat="1" ht="15" customHeight="1">
      <c r="A983" s="85"/>
      <c r="B983" s="85"/>
      <c r="C983" s="85">
        <v>4224</v>
      </c>
      <c r="D983" s="67" t="s">
        <v>1310</v>
      </c>
      <c r="E983" s="67"/>
      <c r="F983" s="67"/>
      <c r="G983" s="67"/>
      <c r="H983" s="67"/>
      <c r="I983" s="139" t="e">
        <f t="shared" si="61"/>
        <v>#DIV/0!</v>
      </c>
      <c r="J983" s="139" t="e">
        <f t="shared" si="60"/>
        <v>#DIV/0!</v>
      </c>
    </row>
    <row r="984" spans="1:10" s="84" customFormat="1" ht="15" customHeight="1">
      <c r="A984" s="85"/>
      <c r="B984" s="85"/>
      <c r="C984" s="85">
        <v>4227</v>
      </c>
      <c r="D984" s="67" t="s">
        <v>1288</v>
      </c>
      <c r="E984" s="67"/>
      <c r="F984" s="67"/>
      <c r="G984" s="67"/>
      <c r="H984" s="67"/>
      <c r="I984" s="139" t="e">
        <f t="shared" si="61"/>
        <v>#DIV/0!</v>
      </c>
      <c r="J984" s="139" t="e">
        <f t="shared" si="60"/>
        <v>#DIV/0!</v>
      </c>
    </row>
    <row r="985" spans="1:10" s="84" customFormat="1" ht="32.25" customHeight="1">
      <c r="A985" s="258" t="s">
        <v>1150</v>
      </c>
      <c r="B985" s="270"/>
      <c r="C985" s="270"/>
      <c r="D985" s="271"/>
      <c r="E985" s="135">
        <f>E986+E1005+E994</f>
        <v>5264.34</v>
      </c>
      <c r="F985" s="135">
        <f>F986+F1005+F994</f>
        <v>6130</v>
      </c>
      <c r="G985" s="135">
        <f>G986+G1005+G994</f>
        <v>13680</v>
      </c>
      <c r="H985" s="135">
        <f>H986+H1005+H994</f>
        <v>12172.439999999999</v>
      </c>
      <c r="I985" s="136">
        <f t="shared" si="61"/>
        <v>231.22442699369716</v>
      </c>
      <c r="J985" s="136">
        <f t="shared" si="60"/>
        <v>88.979824561403504</v>
      </c>
    </row>
    <row r="986" spans="1:10" s="84" customFormat="1" ht="15" customHeight="1">
      <c r="A986" s="258" t="s">
        <v>1261</v>
      </c>
      <c r="B986" s="270"/>
      <c r="C986" s="270"/>
      <c r="D986" s="271"/>
      <c r="E986" s="71">
        <f>E987+E991</f>
        <v>0</v>
      </c>
      <c r="F986" s="71">
        <f>F987+F991</f>
        <v>0</v>
      </c>
      <c r="G986" s="71">
        <f>G987+G991</f>
        <v>0</v>
      </c>
      <c r="H986" s="71">
        <f>H987+H991</f>
        <v>0</v>
      </c>
      <c r="I986" s="137" t="e">
        <f t="shared" si="61"/>
        <v>#DIV/0!</v>
      </c>
      <c r="J986" s="137" t="e">
        <f t="shared" si="60"/>
        <v>#DIV/0!</v>
      </c>
    </row>
    <row r="987" spans="1:10" s="84" customFormat="1" ht="15" customHeight="1">
      <c r="A987" s="101">
        <v>3</v>
      </c>
      <c r="B987" s="85"/>
      <c r="C987" s="41"/>
      <c r="D987" s="41" t="s">
        <v>1356</v>
      </c>
      <c r="E987" s="64">
        <f>E988</f>
        <v>0</v>
      </c>
      <c r="F987" s="64">
        <f>F988</f>
        <v>0</v>
      </c>
      <c r="G987" s="64">
        <f>G988</f>
        <v>0</v>
      </c>
      <c r="H987" s="64">
        <f>H988</f>
        <v>0</v>
      </c>
      <c r="I987" s="138" t="e">
        <f t="shared" si="61"/>
        <v>#DIV/0!</v>
      </c>
      <c r="J987" s="138" t="e">
        <f t="shared" si="60"/>
        <v>#DIV/0!</v>
      </c>
    </row>
    <row r="988" spans="1:10" s="84" customFormat="1" ht="15" customHeight="1">
      <c r="A988" s="85"/>
      <c r="B988" s="101">
        <v>32</v>
      </c>
      <c r="C988" s="41"/>
      <c r="D988" s="41" t="s">
        <v>1321</v>
      </c>
      <c r="E988" s="64">
        <f>SUM(E989:E990)</f>
        <v>0</v>
      </c>
      <c r="F988" s="64">
        <f>SUM(F989:F990)</f>
        <v>0</v>
      </c>
      <c r="G988" s="64">
        <f>SUM(G989:G990)</f>
        <v>0</v>
      </c>
      <c r="H988" s="64">
        <f>SUM(H989:H990)</f>
        <v>0</v>
      </c>
      <c r="I988" s="138" t="e">
        <f t="shared" si="61"/>
        <v>#DIV/0!</v>
      </c>
      <c r="J988" s="138" t="e">
        <f t="shared" si="60"/>
        <v>#DIV/0!</v>
      </c>
    </row>
    <row r="989" spans="1:10" s="84" customFormat="1" ht="15" customHeight="1">
      <c r="A989" s="85"/>
      <c r="B989" s="85"/>
      <c r="C989" s="85">
        <v>3237</v>
      </c>
      <c r="D989" s="67" t="s">
        <v>1278</v>
      </c>
      <c r="E989" s="67"/>
      <c r="F989" s="67"/>
      <c r="G989" s="67"/>
      <c r="H989" s="67"/>
      <c r="I989" s="139" t="e">
        <f t="shared" si="61"/>
        <v>#DIV/0!</v>
      </c>
      <c r="J989" s="139" t="e">
        <f t="shared" si="60"/>
        <v>#DIV/0!</v>
      </c>
    </row>
    <row r="990" spans="1:10" s="84" customFormat="1" ht="15" customHeight="1">
      <c r="A990" s="85"/>
      <c r="B990" s="85"/>
      <c r="C990" s="85">
        <v>3239</v>
      </c>
      <c r="D990" s="67" t="s">
        <v>1280</v>
      </c>
      <c r="E990" s="67"/>
      <c r="F990" s="67"/>
      <c r="G990" s="67"/>
      <c r="H990" s="67"/>
      <c r="I990" s="139" t="e">
        <f t="shared" si="61"/>
        <v>#DIV/0!</v>
      </c>
      <c r="J990" s="139" t="e">
        <f t="shared" si="60"/>
        <v>#DIV/0!</v>
      </c>
    </row>
    <row r="991" spans="1:10" s="84" customFormat="1" ht="15" customHeight="1">
      <c r="A991" s="101">
        <v>4</v>
      </c>
      <c r="B991" s="85"/>
      <c r="C991" s="85"/>
      <c r="D991" s="101" t="s">
        <v>1343</v>
      </c>
      <c r="E991" s="102">
        <f>E992</f>
        <v>0</v>
      </c>
      <c r="F991" s="102">
        <f t="shared" ref="F991:H992" si="62">F992</f>
        <v>0</v>
      </c>
      <c r="G991" s="102">
        <f t="shared" si="62"/>
        <v>0</v>
      </c>
      <c r="H991" s="102">
        <f t="shared" si="62"/>
        <v>0</v>
      </c>
      <c r="I991" s="139" t="e">
        <f t="shared" si="61"/>
        <v>#DIV/0!</v>
      </c>
      <c r="J991" s="139" t="e">
        <f t="shared" si="60"/>
        <v>#DIV/0!</v>
      </c>
    </row>
    <row r="992" spans="1:10" s="84" customFormat="1" ht="15" customHeight="1">
      <c r="A992" s="85"/>
      <c r="B992" s="101">
        <v>42</v>
      </c>
      <c r="C992" s="85"/>
      <c r="D992" s="101" t="s">
        <v>1344</v>
      </c>
      <c r="E992" s="102">
        <f>E993</f>
        <v>0</v>
      </c>
      <c r="F992" s="102">
        <f t="shared" si="62"/>
        <v>0</v>
      </c>
      <c r="G992" s="102">
        <f t="shared" si="62"/>
        <v>0</v>
      </c>
      <c r="H992" s="102">
        <f>H993</f>
        <v>0</v>
      </c>
      <c r="I992" s="139" t="e">
        <f t="shared" si="61"/>
        <v>#DIV/0!</v>
      </c>
      <c r="J992" s="139" t="e">
        <f t="shared" si="60"/>
        <v>#DIV/0!</v>
      </c>
    </row>
    <row r="993" spans="1:10" s="84" customFormat="1" ht="15" customHeight="1">
      <c r="A993" s="85"/>
      <c r="B993" s="85"/>
      <c r="C993" s="85">
        <v>4262</v>
      </c>
      <c r="D993" s="67" t="s">
        <v>1409</v>
      </c>
      <c r="E993" s="67"/>
      <c r="F993" s="67"/>
      <c r="G993" s="67"/>
      <c r="H993" s="67"/>
      <c r="I993" s="139" t="e">
        <f t="shared" si="61"/>
        <v>#DIV/0!</v>
      </c>
      <c r="J993" s="139" t="e">
        <f t="shared" si="60"/>
        <v>#DIV/0!</v>
      </c>
    </row>
    <row r="994" spans="1:10" s="84" customFormat="1" ht="15" customHeight="1">
      <c r="A994" s="258" t="s">
        <v>1263</v>
      </c>
      <c r="B994" s="270"/>
      <c r="C994" s="270"/>
      <c r="D994" s="271"/>
      <c r="E994" s="135">
        <f>E995</f>
        <v>0</v>
      </c>
      <c r="F994" s="135">
        <f>F995</f>
        <v>6130</v>
      </c>
      <c r="G994" s="135">
        <f>G995</f>
        <v>0</v>
      </c>
      <c r="H994" s="135">
        <f>H995</f>
        <v>0</v>
      </c>
      <c r="I994" s="136" t="e">
        <f t="shared" si="61"/>
        <v>#DIV/0!</v>
      </c>
      <c r="J994" s="136" t="e">
        <f t="shared" si="60"/>
        <v>#DIV/0!</v>
      </c>
    </row>
    <row r="995" spans="1:10" s="84" customFormat="1" ht="15" customHeight="1">
      <c r="A995" s="101">
        <v>3</v>
      </c>
      <c r="B995" s="85"/>
      <c r="C995" s="41"/>
      <c r="D995" s="41" t="s">
        <v>1356</v>
      </c>
      <c r="E995" s="64">
        <f>E996+E1000</f>
        <v>0</v>
      </c>
      <c r="F995" s="64">
        <f>F996+F1000</f>
        <v>6130</v>
      </c>
      <c r="G995" s="64">
        <f>G996+G1000</f>
        <v>0</v>
      </c>
      <c r="H995" s="64">
        <f>H996+H1000</f>
        <v>0</v>
      </c>
      <c r="I995" s="138" t="e">
        <f t="shared" si="61"/>
        <v>#DIV/0!</v>
      </c>
      <c r="J995" s="138" t="e">
        <f t="shared" si="60"/>
        <v>#DIV/0!</v>
      </c>
    </row>
    <row r="996" spans="1:10" s="84" customFormat="1" ht="15" customHeight="1">
      <c r="A996" s="85"/>
      <c r="B996" s="101">
        <v>31</v>
      </c>
      <c r="C996" s="41"/>
      <c r="D996" s="41" t="s">
        <v>1318</v>
      </c>
      <c r="E996" s="64">
        <f>SUM(E997:E999)</f>
        <v>0</v>
      </c>
      <c r="F996" s="64">
        <f>SUM(F997:F999)</f>
        <v>350</v>
      </c>
      <c r="G996" s="64">
        <f>SUM(G997:G999)</f>
        <v>0</v>
      </c>
      <c r="H996" s="64">
        <f>SUM(H997:H999)</f>
        <v>0</v>
      </c>
      <c r="I996" s="138" t="e">
        <f t="shared" si="61"/>
        <v>#DIV/0!</v>
      </c>
      <c r="J996" s="138" t="e">
        <f t="shared" si="60"/>
        <v>#DIV/0!</v>
      </c>
    </row>
    <row r="997" spans="1:10" s="84" customFormat="1" ht="15" customHeight="1">
      <c r="A997" s="85"/>
      <c r="B997" s="85"/>
      <c r="C997" s="85">
        <v>3111</v>
      </c>
      <c r="D997" s="67" t="s">
        <v>1395</v>
      </c>
      <c r="E997" s="67"/>
      <c r="F997" s="67">
        <v>300</v>
      </c>
      <c r="G997" s="67"/>
      <c r="H997" s="67"/>
      <c r="I997" s="139" t="e">
        <f t="shared" si="61"/>
        <v>#DIV/0!</v>
      </c>
      <c r="J997" s="139" t="e">
        <f t="shared" si="60"/>
        <v>#DIV/0!</v>
      </c>
    </row>
    <row r="998" spans="1:10" s="84" customFormat="1" ht="15" customHeight="1">
      <c r="A998" s="85"/>
      <c r="B998" s="85"/>
      <c r="C998" s="85">
        <v>3132</v>
      </c>
      <c r="D998" s="67" t="s">
        <v>1354</v>
      </c>
      <c r="E998" s="67"/>
      <c r="F998" s="67">
        <v>50</v>
      </c>
      <c r="G998" s="67"/>
      <c r="H998" s="67"/>
      <c r="I998" s="139" t="e">
        <f t="shared" si="61"/>
        <v>#DIV/0!</v>
      </c>
      <c r="J998" s="139" t="e">
        <f t="shared" si="60"/>
        <v>#DIV/0!</v>
      </c>
    </row>
    <row r="999" spans="1:10" s="84" customFormat="1" ht="15" customHeight="1">
      <c r="A999" s="85"/>
      <c r="B999" s="101"/>
      <c r="C999" s="85">
        <v>3133</v>
      </c>
      <c r="D999" s="67" t="s">
        <v>1396</v>
      </c>
      <c r="E999" s="67"/>
      <c r="F999" s="67"/>
      <c r="G999" s="67"/>
      <c r="H999" s="67"/>
      <c r="I999" s="139" t="e">
        <f t="shared" si="61"/>
        <v>#DIV/0!</v>
      </c>
      <c r="J999" s="139" t="e">
        <f t="shared" si="60"/>
        <v>#DIV/0!</v>
      </c>
    </row>
    <row r="1000" spans="1:10" s="84" customFormat="1" ht="15" customHeight="1">
      <c r="A1000" s="85"/>
      <c r="B1000" s="101">
        <v>32</v>
      </c>
      <c r="C1000" s="85"/>
      <c r="D1000" s="101" t="s">
        <v>1321</v>
      </c>
      <c r="E1000" s="102">
        <f>SUM(E1001:E1004)</f>
        <v>0</v>
      </c>
      <c r="F1000" s="102">
        <f>SUM(F1001:F1004)</f>
        <v>5780</v>
      </c>
      <c r="G1000" s="102">
        <f>SUM(G1001:G1004)</f>
        <v>0</v>
      </c>
      <c r="H1000" s="102">
        <f>SUM(H1001:H1004)</f>
        <v>0</v>
      </c>
      <c r="I1000" s="139" t="e">
        <f t="shared" si="61"/>
        <v>#DIV/0!</v>
      </c>
      <c r="J1000" s="139" t="e">
        <f t="shared" si="60"/>
        <v>#DIV/0!</v>
      </c>
    </row>
    <row r="1001" spans="1:10" s="84" customFormat="1" ht="15" customHeight="1">
      <c r="A1001" s="85"/>
      <c r="B1001" s="85"/>
      <c r="C1001" s="85">
        <v>3211</v>
      </c>
      <c r="D1001" s="67" t="s">
        <v>1264</v>
      </c>
      <c r="E1001" s="67"/>
      <c r="F1001" s="67"/>
      <c r="G1001" s="67"/>
      <c r="H1001" s="67"/>
      <c r="I1001" s="139" t="e">
        <f t="shared" si="61"/>
        <v>#DIV/0!</v>
      </c>
      <c r="J1001" s="139" t="e">
        <f t="shared" si="60"/>
        <v>#DIV/0!</v>
      </c>
    </row>
    <row r="1002" spans="1:10" s="84" customFormat="1" ht="15" customHeight="1">
      <c r="A1002" s="85"/>
      <c r="B1002" s="85"/>
      <c r="C1002" s="85">
        <v>3237</v>
      </c>
      <c r="D1002" s="67" t="s">
        <v>1278</v>
      </c>
      <c r="E1002" s="67"/>
      <c r="F1002" s="67">
        <v>1080</v>
      </c>
      <c r="G1002" s="67"/>
      <c r="H1002" s="67"/>
      <c r="I1002" s="139" t="e">
        <f t="shared" si="61"/>
        <v>#DIV/0!</v>
      </c>
      <c r="J1002" s="139" t="e">
        <f t="shared" si="60"/>
        <v>#DIV/0!</v>
      </c>
    </row>
    <row r="1003" spans="1:10" s="84" customFormat="1" ht="15" customHeight="1">
      <c r="A1003" s="85"/>
      <c r="B1003" s="85"/>
      <c r="C1003" s="85">
        <v>3239</v>
      </c>
      <c r="D1003" s="67" t="s">
        <v>1280</v>
      </c>
      <c r="E1003" s="67"/>
      <c r="F1003" s="67">
        <v>4700</v>
      </c>
      <c r="G1003" s="67"/>
      <c r="H1003" s="67"/>
      <c r="I1003" s="139" t="e">
        <f t="shared" si="61"/>
        <v>#DIV/0!</v>
      </c>
      <c r="J1003" s="139" t="e">
        <f t="shared" si="60"/>
        <v>#DIV/0!</v>
      </c>
    </row>
    <row r="1004" spans="1:10" s="84" customFormat="1" ht="15" customHeight="1">
      <c r="A1004" s="85"/>
      <c r="B1004" s="85"/>
      <c r="C1004" s="85">
        <v>3295</v>
      </c>
      <c r="D1004" s="67" t="s">
        <v>1284</v>
      </c>
      <c r="E1004" s="67"/>
      <c r="F1004" s="67"/>
      <c r="G1004" s="67"/>
      <c r="H1004" s="67"/>
      <c r="I1004" s="139" t="e">
        <f t="shared" si="61"/>
        <v>#DIV/0!</v>
      </c>
      <c r="J1004" s="139" t="e">
        <f t="shared" si="60"/>
        <v>#DIV/0!</v>
      </c>
    </row>
    <row r="1005" spans="1:10" s="84" customFormat="1" ht="15" customHeight="1">
      <c r="A1005" s="258" t="s">
        <v>174</v>
      </c>
      <c r="B1005" s="270"/>
      <c r="C1005" s="270"/>
      <c r="D1005" s="271"/>
      <c r="E1005" s="135">
        <f>E1006+E1015</f>
        <v>5264.34</v>
      </c>
      <c r="F1005" s="135">
        <f>F1006+F1015</f>
        <v>0</v>
      </c>
      <c r="G1005" s="135">
        <f>G1006+G1015</f>
        <v>13680</v>
      </c>
      <c r="H1005" s="135">
        <f>H1006+H1015</f>
        <v>12172.439999999999</v>
      </c>
      <c r="I1005" s="136">
        <f t="shared" si="61"/>
        <v>231.22442699369716</v>
      </c>
      <c r="J1005" s="136">
        <f t="shared" si="60"/>
        <v>88.979824561403504</v>
      </c>
    </row>
    <row r="1006" spans="1:10" s="84" customFormat="1" ht="15" customHeight="1">
      <c r="A1006" s="101">
        <v>3</v>
      </c>
      <c r="B1006" s="85"/>
      <c r="C1006" s="41"/>
      <c r="D1006" s="41" t="s">
        <v>1356</v>
      </c>
      <c r="E1006" s="64">
        <f>E1007+E1010</f>
        <v>5264.34</v>
      </c>
      <c r="F1006" s="64">
        <f>F1007+F1010</f>
        <v>0</v>
      </c>
      <c r="G1006" s="64">
        <f>G1007+G1010</f>
        <v>9680</v>
      </c>
      <c r="H1006" s="64">
        <f>H1007+H1010</f>
        <v>7519.94</v>
      </c>
      <c r="I1006" s="138">
        <f t="shared" si="61"/>
        <v>142.84677661397248</v>
      </c>
      <c r="J1006" s="138">
        <f t="shared" si="60"/>
        <v>77.685330578512392</v>
      </c>
    </row>
    <row r="1007" spans="1:10" s="84" customFormat="1" ht="15" customHeight="1">
      <c r="A1007" s="85"/>
      <c r="B1007" s="101">
        <v>31</v>
      </c>
      <c r="C1007" s="41"/>
      <c r="D1007" s="41" t="s">
        <v>1318</v>
      </c>
      <c r="E1007" s="64">
        <f>SUM(E1008:E1009)</f>
        <v>374.15</v>
      </c>
      <c r="F1007" s="64">
        <f>SUM(F1008:F1009)</f>
        <v>0</v>
      </c>
      <c r="G1007" s="64">
        <f>SUM(G1008:G1009)</f>
        <v>0</v>
      </c>
      <c r="H1007" s="64">
        <f>SUM(H1008:H1009)</f>
        <v>0</v>
      </c>
      <c r="I1007" s="138">
        <f t="shared" si="61"/>
        <v>0</v>
      </c>
      <c r="J1007" s="138" t="e">
        <f t="shared" si="60"/>
        <v>#DIV/0!</v>
      </c>
    </row>
    <row r="1008" spans="1:10" s="84" customFormat="1" ht="15" customHeight="1">
      <c r="A1008" s="85"/>
      <c r="B1008" s="85"/>
      <c r="C1008" s="85">
        <v>3111</v>
      </c>
      <c r="D1008" s="67" t="s">
        <v>1395</v>
      </c>
      <c r="E1008" s="67">
        <v>333.09</v>
      </c>
      <c r="F1008" s="67"/>
      <c r="G1008" s="67"/>
      <c r="H1008" s="67"/>
      <c r="I1008" s="139">
        <f t="shared" si="61"/>
        <v>0</v>
      </c>
      <c r="J1008" s="139" t="e">
        <f t="shared" si="60"/>
        <v>#DIV/0!</v>
      </c>
    </row>
    <row r="1009" spans="1:10" s="84" customFormat="1" ht="15" customHeight="1">
      <c r="A1009" s="85"/>
      <c r="B1009" s="85"/>
      <c r="C1009" s="85">
        <v>3132</v>
      </c>
      <c r="D1009" s="67" t="s">
        <v>1625</v>
      </c>
      <c r="E1009" s="67">
        <v>41.06</v>
      </c>
      <c r="F1009" s="67"/>
      <c r="G1009" s="67"/>
      <c r="H1009" s="67"/>
      <c r="I1009" s="139">
        <f t="shared" si="61"/>
        <v>0</v>
      </c>
      <c r="J1009" s="139" t="e">
        <f t="shared" si="60"/>
        <v>#DIV/0!</v>
      </c>
    </row>
    <row r="1010" spans="1:10" s="84" customFormat="1" ht="15" customHeight="1">
      <c r="A1010" s="85"/>
      <c r="B1010" s="101">
        <v>32</v>
      </c>
      <c r="C1010" s="85"/>
      <c r="D1010" s="101" t="s">
        <v>1321</v>
      </c>
      <c r="E1010" s="102">
        <f>SUM(E1011:E1014)</f>
        <v>4890.1900000000005</v>
      </c>
      <c r="F1010" s="102">
        <f>SUM(F1011:F1014)</f>
        <v>0</v>
      </c>
      <c r="G1010" s="102">
        <f>SUM(G1011:G1014)</f>
        <v>9680</v>
      </c>
      <c r="H1010" s="102">
        <f>SUM(H1011:H1014)</f>
        <v>7519.94</v>
      </c>
      <c r="I1010" s="139">
        <f t="shared" si="61"/>
        <v>153.77602915224151</v>
      </c>
      <c r="J1010" s="139">
        <f t="shared" si="60"/>
        <v>77.685330578512392</v>
      </c>
    </row>
    <row r="1011" spans="1:10" s="84" customFormat="1" ht="15" customHeight="1">
      <c r="A1011" s="85"/>
      <c r="B1011" s="85"/>
      <c r="C1011" s="85">
        <v>3211</v>
      </c>
      <c r="D1011" s="67" t="s">
        <v>1264</v>
      </c>
      <c r="E1011" s="67">
        <v>323.19</v>
      </c>
      <c r="F1011" s="67"/>
      <c r="G1011" s="67">
        <v>2100</v>
      </c>
      <c r="H1011" s="67">
        <v>2070.4899999999998</v>
      </c>
      <c r="I1011" s="139">
        <f t="shared" si="61"/>
        <v>640.64172777623071</v>
      </c>
      <c r="J1011" s="139">
        <f t="shared" si="60"/>
        <v>98.594761904761896</v>
      </c>
    </row>
    <row r="1012" spans="1:10" s="84" customFormat="1" ht="15" customHeight="1">
      <c r="A1012" s="85"/>
      <c r="B1012" s="85"/>
      <c r="C1012" s="85">
        <v>3235</v>
      </c>
      <c r="D1012" s="67" t="s">
        <v>1276</v>
      </c>
      <c r="E1012" s="67">
        <v>1080.25</v>
      </c>
      <c r="F1012" s="67"/>
      <c r="G1012" s="67">
        <v>1800</v>
      </c>
      <c r="H1012" s="67">
        <v>1647.57</v>
      </c>
      <c r="I1012" s="139">
        <f t="shared" si="61"/>
        <v>152.51747280722054</v>
      </c>
      <c r="J1012" s="139">
        <f t="shared" si="60"/>
        <v>91.531666666666666</v>
      </c>
    </row>
    <row r="1013" spans="1:10" s="84" customFormat="1" ht="15" customHeight="1">
      <c r="A1013" s="85"/>
      <c r="B1013" s="85"/>
      <c r="C1013" s="85">
        <v>3237</v>
      </c>
      <c r="D1013" s="67" t="s">
        <v>1295</v>
      </c>
      <c r="E1013" s="67">
        <v>3486.75</v>
      </c>
      <c r="F1013" s="67"/>
      <c r="G1013" s="67">
        <v>1080</v>
      </c>
      <c r="H1013" s="67"/>
      <c r="I1013" s="139">
        <f t="shared" si="61"/>
        <v>0</v>
      </c>
      <c r="J1013" s="139">
        <f t="shared" si="60"/>
        <v>0</v>
      </c>
    </row>
    <row r="1014" spans="1:10" s="84" customFormat="1" ht="15" customHeight="1">
      <c r="A1014" s="85"/>
      <c r="B1014" s="85"/>
      <c r="C1014" s="85">
        <v>3239</v>
      </c>
      <c r="D1014" s="67" t="s">
        <v>1280</v>
      </c>
      <c r="E1014" s="67"/>
      <c r="F1014" s="67"/>
      <c r="G1014" s="67">
        <v>4700</v>
      </c>
      <c r="H1014" s="67">
        <v>3801.88</v>
      </c>
      <c r="I1014" s="139" t="e">
        <f t="shared" si="61"/>
        <v>#DIV/0!</v>
      </c>
      <c r="J1014" s="139">
        <f t="shared" si="60"/>
        <v>80.891063829787242</v>
      </c>
    </row>
    <row r="1015" spans="1:10" s="84" customFormat="1" ht="15" customHeight="1">
      <c r="A1015" s="101">
        <v>4</v>
      </c>
      <c r="B1015" s="85"/>
      <c r="C1015" s="85"/>
      <c r="D1015" s="101" t="s">
        <v>1343</v>
      </c>
      <c r="E1015" s="102">
        <f>E1016</f>
        <v>0</v>
      </c>
      <c r="F1015" s="102">
        <f t="shared" ref="F1015:H1016" si="63">F1016</f>
        <v>0</v>
      </c>
      <c r="G1015" s="102">
        <f t="shared" si="63"/>
        <v>4000</v>
      </c>
      <c r="H1015" s="102">
        <f>H1016</f>
        <v>4652.5</v>
      </c>
      <c r="I1015" s="139" t="e">
        <f t="shared" si="61"/>
        <v>#DIV/0!</v>
      </c>
      <c r="J1015" s="139">
        <f t="shared" si="60"/>
        <v>116.3125</v>
      </c>
    </row>
    <row r="1016" spans="1:10" s="84" customFormat="1" ht="15" customHeight="1">
      <c r="A1016" s="85"/>
      <c r="B1016" s="101">
        <v>42</v>
      </c>
      <c r="C1016" s="85"/>
      <c r="D1016" s="101" t="s">
        <v>1344</v>
      </c>
      <c r="E1016" s="102">
        <f>E1017</f>
        <v>0</v>
      </c>
      <c r="F1016" s="102">
        <f t="shared" si="63"/>
        <v>0</v>
      </c>
      <c r="G1016" s="102">
        <f t="shared" si="63"/>
        <v>4000</v>
      </c>
      <c r="H1016" s="102">
        <f t="shared" si="63"/>
        <v>4652.5</v>
      </c>
      <c r="I1016" s="139" t="e">
        <f t="shared" si="61"/>
        <v>#DIV/0!</v>
      </c>
      <c r="J1016" s="139">
        <f t="shared" si="60"/>
        <v>116.3125</v>
      </c>
    </row>
    <row r="1017" spans="1:10" s="84" customFormat="1" ht="15" customHeight="1">
      <c r="A1017" s="85"/>
      <c r="B1017" s="85"/>
      <c r="C1017" s="85">
        <v>4221</v>
      </c>
      <c r="D1017" s="67" t="s">
        <v>1287</v>
      </c>
      <c r="E1017" s="67"/>
      <c r="F1017" s="67"/>
      <c r="G1017" s="67">
        <v>4000</v>
      </c>
      <c r="H1017" s="67">
        <v>4652.5</v>
      </c>
      <c r="I1017" s="139" t="e">
        <f t="shared" si="61"/>
        <v>#DIV/0!</v>
      </c>
      <c r="J1017" s="139">
        <f t="shared" si="60"/>
        <v>116.3125</v>
      </c>
    </row>
    <row r="1018" spans="1:10" s="84" customFormat="1" ht="15" customHeight="1">
      <c r="A1018" s="258" t="s">
        <v>1234</v>
      </c>
      <c r="B1018" s="270"/>
      <c r="C1018" s="270"/>
      <c r="D1018" s="271"/>
      <c r="E1018" s="135">
        <f>E1024+E1019</f>
        <v>2426.06</v>
      </c>
      <c r="F1018" s="135">
        <f>F1024+F1019</f>
        <v>1000</v>
      </c>
      <c r="G1018" s="135">
        <f>G1024+G1019</f>
        <v>2700</v>
      </c>
      <c r="H1018" s="135">
        <f>H1024+H1019</f>
        <v>4983.71</v>
      </c>
      <c r="I1018" s="136">
        <f t="shared" si="61"/>
        <v>205.42402084037494</v>
      </c>
      <c r="J1018" s="136">
        <f t="shared" si="60"/>
        <v>184.58185185185187</v>
      </c>
    </row>
    <row r="1019" spans="1:10" s="84" customFormat="1" ht="15" customHeight="1">
      <c r="A1019" s="258" t="s">
        <v>1263</v>
      </c>
      <c r="B1019" s="270"/>
      <c r="C1019" s="270"/>
      <c r="D1019" s="271"/>
      <c r="E1019" s="135">
        <f>E1020</f>
        <v>0</v>
      </c>
      <c r="F1019" s="135">
        <f t="shared" ref="F1019:H1020" si="64">F1020</f>
        <v>0</v>
      </c>
      <c r="G1019" s="135">
        <f t="shared" si="64"/>
        <v>0</v>
      </c>
      <c r="H1019" s="135">
        <f t="shared" si="64"/>
        <v>0</v>
      </c>
      <c r="I1019" s="136" t="e">
        <f t="shared" si="61"/>
        <v>#DIV/0!</v>
      </c>
      <c r="J1019" s="136" t="e">
        <f t="shared" si="60"/>
        <v>#DIV/0!</v>
      </c>
    </row>
    <row r="1020" spans="1:10" s="84" customFormat="1" ht="15" customHeight="1">
      <c r="A1020" s="101">
        <v>3</v>
      </c>
      <c r="B1020" s="85"/>
      <c r="C1020" s="41"/>
      <c r="D1020" s="41" t="s">
        <v>1356</v>
      </c>
      <c r="E1020" s="64">
        <f>E1021</f>
        <v>0</v>
      </c>
      <c r="F1020" s="64">
        <f t="shared" si="64"/>
        <v>0</v>
      </c>
      <c r="G1020" s="64">
        <f t="shared" si="64"/>
        <v>0</v>
      </c>
      <c r="H1020" s="64">
        <f t="shared" si="64"/>
        <v>0</v>
      </c>
      <c r="I1020" s="138" t="e">
        <f t="shared" si="61"/>
        <v>#DIV/0!</v>
      </c>
      <c r="J1020" s="138" t="e">
        <f t="shared" si="60"/>
        <v>#DIV/0!</v>
      </c>
    </row>
    <row r="1021" spans="1:10" s="84" customFormat="1" ht="15" customHeight="1">
      <c r="A1021" s="85"/>
      <c r="B1021" s="101">
        <v>32</v>
      </c>
      <c r="C1021" s="41"/>
      <c r="D1021" s="41" t="s">
        <v>1321</v>
      </c>
      <c r="E1021" s="64">
        <f>SUM(E1022:E1023)</f>
        <v>0</v>
      </c>
      <c r="F1021" s="64">
        <f>SUM(F1022:F1023)</f>
        <v>0</v>
      </c>
      <c r="G1021" s="64">
        <f>SUM(G1022:G1023)</f>
        <v>0</v>
      </c>
      <c r="H1021" s="64">
        <f>SUM(H1022:H1023)</f>
        <v>0</v>
      </c>
      <c r="I1021" s="138" t="e">
        <f t="shared" si="61"/>
        <v>#DIV/0!</v>
      </c>
      <c r="J1021" s="138" t="e">
        <f t="shared" si="60"/>
        <v>#DIV/0!</v>
      </c>
    </row>
    <row r="1022" spans="1:10" s="84" customFormat="1" ht="15" customHeight="1">
      <c r="A1022" s="85"/>
      <c r="B1022" s="85"/>
      <c r="C1022" s="85">
        <v>3237</v>
      </c>
      <c r="D1022" s="67" t="s">
        <v>1278</v>
      </c>
      <c r="E1022" s="67"/>
      <c r="F1022" s="67"/>
      <c r="G1022" s="67"/>
      <c r="H1022" s="67"/>
      <c r="I1022" s="139" t="e">
        <f t="shared" si="61"/>
        <v>#DIV/0!</v>
      </c>
      <c r="J1022" s="139" t="e">
        <f t="shared" si="60"/>
        <v>#DIV/0!</v>
      </c>
    </row>
    <row r="1023" spans="1:10" s="84" customFormat="1" ht="15" customHeight="1">
      <c r="A1023" s="85"/>
      <c r="B1023" s="85"/>
      <c r="C1023" s="85">
        <v>3239</v>
      </c>
      <c r="D1023" s="67" t="s">
        <v>1474</v>
      </c>
      <c r="E1023" s="67"/>
      <c r="F1023" s="67"/>
      <c r="G1023" s="67"/>
      <c r="H1023" s="67"/>
      <c r="I1023" s="139" t="e">
        <f t="shared" si="61"/>
        <v>#DIV/0!</v>
      </c>
      <c r="J1023" s="139" t="e">
        <f t="shared" si="60"/>
        <v>#DIV/0!</v>
      </c>
    </row>
    <row r="1024" spans="1:10" s="84" customFormat="1" ht="15" customHeight="1">
      <c r="A1024" s="258" t="s">
        <v>174</v>
      </c>
      <c r="B1024" s="270"/>
      <c r="C1024" s="270"/>
      <c r="D1024" s="271"/>
      <c r="E1024" s="71">
        <f>E1025</f>
        <v>2426.06</v>
      </c>
      <c r="F1024" s="71">
        <f>F1025</f>
        <v>1000</v>
      </c>
      <c r="G1024" s="71">
        <f>G1025</f>
        <v>2700</v>
      </c>
      <c r="H1024" s="71">
        <f>H1025</f>
        <v>4983.71</v>
      </c>
      <c r="I1024" s="137">
        <f t="shared" si="61"/>
        <v>205.42402084037494</v>
      </c>
      <c r="J1024" s="137">
        <f t="shared" si="60"/>
        <v>184.58185185185187</v>
      </c>
    </row>
    <row r="1025" spans="1:10" s="84" customFormat="1" ht="15" customHeight="1">
      <c r="A1025" s="101">
        <v>3</v>
      </c>
      <c r="B1025" s="85"/>
      <c r="C1025" s="41"/>
      <c r="D1025" s="41" t="s">
        <v>1356</v>
      </c>
      <c r="E1025" s="64">
        <f>E1026+E1029</f>
        <v>2426.06</v>
      </c>
      <c r="F1025" s="64">
        <f>F1026+F1029</f>
        <v>1000</v>
      </c>
      <c r="G1025" s="64">
        <f>G1026+G1029</f>
        <v>2700</v>
      </c>
      <c r="H1025" s="64">
        <f>H1026+H1029</f>
        <v>4983.71</v>
      </c>
      <c r="I1025" s="138">
        <f t="shared" si="61"/>
        <v>205.42402084037494</v>
      </c>
      <c r="J1025" s="138">
        <f t="shared" si="60"/>
        <v>184.58185185185187</v>
      </c>
    </row>
    <row r="1026" spans="1:10" s="84" customFormat="1" ht="15" customHeight="1">
      <c r="A1026" s="85"/>
      <c r="B1026" s="101">
        <v>31</v>
      </c>
      <c r="C1026" s="41"/>
      <c r="D1026" s="41" t="s">
        <v>1318</v>
      </c>
      <c r="E1026" s="64">
        <f>SUM(E1027:E1028)</f>
        <v>0</v>
      </c>
      <c r="F1026" s="64">
        <f>SUM(F1027:F1028)</f>
        <v>0</v>
      </c>
      <c r="G1026" s="64">
        <f>SUM(G1027:G1028)</f>
        <v>0</v>
      </c>
      <c r="H1026" s="64">
        <f>SUM(H1027:H1028)</f>
        <v>0</v>
      </c>
      <c r="I1026" s="138" t="e">
        <f t="shared" si="61"/>
        <v>#DIV/0!</v>
      </c>
      <c r="J1026" s="138" t="e">
        <f t="shared" si="60"/>
        <v>#DIV/0!</v>
      </c>
    </row>
    <row r="1027" spans="1:10" s="84" customFormat="1" ht="15" customHeight="1">
      <c r="A1027" s="85"/>
      <c r="B1027" s="85"/>
      <c r="C1027" s="85">
        <v>3111</v>
      </c>
      <c r="D1027" s="67" t="s">
        <v>1395</v>
      </c>
      <c r="E1027" s="67"/>
      <c r="F1027" s="67"/>
      <c r="G1027" s="67"/>
      <c r="H1027" s="67"/>
      <c r="I1027" s="139" t="e">
        <f t="shared" si="61"/>
        <v>#DIV/0!</v>
      </c>
      <c r="J1027" s="139" t="e">
        <f t="shared" si="60"/>
        <v>#DIV/0!</v>
      </c>
    </row>
    <row r="1028" spans="1:10" s="84" customFormat="1" ht="15" customHeight="1">
      <c r="A1028" s="85"/>
      <c r="B1028" s="85"/>
      <c r="C1028" s="85">
        <v>3132</v>
      </c>
      <c r="D1028" s="67" t="s">
        <v>1354</v>
      </c>
      <c r="E1028" s="67"/>
      <c r="F1028" s="67"/>
      <c r="G1028" s="67"/>
      <c r="H1028" s="67"/>
      <c r="I1028" s="139" t="e">
        <f t="shared" si="61"/>
        <v>#DIV/0!</v>
      </c>
      <c r="J1028" s="139" t="e">
        <f t="shared" si="60"/>
        <v>#DIV/0!</v>
      </c>
    </row>
    <row r="1029" spans="1:10" s="84" customFormat="1" ht="15" customHeight="1">
      <c r="A1029" s="85"/>
      <c r="B1029" s="101">
        <v>32</v>
      </c>
      <c r="C1029" s="85"/>
      <c r="D1029" s="101" t="s">
        <v>1321</v>
      </c>
      <c r="E1029" s="102">
        <f>SUM(E1030:E1032)</f>
        <v>2426.06</v>
      </c>
      <c r="F1029" s="102">
        <f>SUM(F1030:F1032)</f>
        <v>1000</v>
      </c>
      <c r="G1029" s="102">
        <f>SUM(G1030:G1032)</f>
        <v>2700</v>
      </c>
      <c r="H1029" s="102">
        <f>SUM(H1030:H1032)</f>
        <v>4983.71</v>
      </c>
      <c r="I1029" s="139">
        <f t="shared" si="61"/>
        <v>205.42402084037494</v>
      </c>
      <c r="J1029" s="139">
        <f t="shared" si="60"/>
        <v>184.58185185185187</v>
      </c>
    </row>
    <row r="1030" spans="1:10" s="84" customFormat="1" ht="15" customHeight="1">
      <c r="A1030" s="85"/>
      <c r="B1030" s="85"/>
      <c r="C1030" s="85">
        <v>3237</v>
      </c>
      <c r="D1030" s="67" t="s">
        <v>1278</v>
      </c>
      <c r="E1030" s="67">
        <v>1493.26</v>
      </c>
      <c r="F1030" s="67">
        <v>300</v>
      </c>
      <c r="G1030" s="67">
        <v>2000</v>
      </c>
      <c r="H1030" s="67">
        <v>1947.2</v>
      </c>
      <c r="I1030" s="139">
        <f t="shared" si="61"/>
        <v>130.39926067797973</v>
      </c>
      <c r="J1030" s="139">
        <f t="shared" si="60"/>
        <v>97.36</v>
      </c>
    </row>
    <row r="1031" spans="1:10" s="84" customFormat="1" ht="15" customHeight="1">
      <c r="A1031" s="85"/>
      <c r="B1031" s="85"/>
      <c r="C1031" s="85">
        <v>3239</v>
      </c>
      <c r="D1031" s="67" t="s">
        <v>1280</v>
      </c>
      <c r="E1031" s="67">
        <v>932.8</v>
      </c>
      <c r="F1031" s="67">
        <v>700</v>
      </c>
      <c r="G1031" s="67">
        <v>700</v>
      </c>
      <c r="H1031" s="67">
        <v>2106.5100000000002</v>
      </c>
      <c r="I1031" s="139">
        <f t="shared" si="61"/>
        <v>225.82654373927963</v>
      </c>
      <c r="J1031" s="139">
        <f t="shared" si="60"/>
        <v>300.93000000000006</v>
      </c>
    </row>
    <row r="1032" spans="1:10" s="84" customFormat="1" ht="15" customHeight="1">
      <c r="A1032" s="85"/>
      <c r="B1032" s="85"/>
      <c r="C1032" s="85">
        <v>3294</v>
      </c>
      <c r="D1032" s="67" t="s">
        <v>1283</v>
      </c>
      <c r="E1032" s="67"/>
      <c r="F1032" s="67"/>
      <c r="G1032" s="67"/>
      <c r="H1032" s="67">
        <v>930</v>
      </c>
      <c r="I1032" s="139" t="e">
        <f t="shared" si="61"/>
        <v>#DIV/0!</v>
      </c>
      <c r="J1032" s="139" t="e">
        <f t="shared" si="60"/>
        <v>#DIV/0!</v>
      </c>
    </row>
    <row r="1033" spans="1:10" s="84" customFormat="1" ht="31.5" customHeight="1">
      <c r="A1033" s="258" t="s">
        <v>1399</v>
      </c>
      <c r="B1033" s="270"/>
      <c r="C1033" s="270"/>
      <c r="D1033" s="271"/>
      <c r="E1033" s="135">
        <f>E1034+E1055+E1051</f>
        <v>5112.01</v>
      </c>
      <c r="F1033" s="135">
        <f>F1034+F1055+F1051</f>
        <v>5477</v>
      </c>
      <c r="G1033" s="135">
        <f>G1034+G1055+G1051</f>
        <v>0</v>
      </c>
      <c r="H1033" s="135">
        <f>H1034+H1055+H1051</f>
        <v>0</v>
      </c>
      <c r="I1033" s="136">
        <f t="shared" si="61"/>
        <v>0</v>
      </c>
      <c r="J1033" s="136" t="e">
        <f t="shared" si="60"/>
        <v>#DIV/0!</v>
      </c>
    </row>
    <row r="1034" spans="1:10" s="84" customFormat="1" ht="15" customHeight="1">
      <c r="A1034" s="258" t="s">
        <v>1263</v>
      </c>
      <c r="B1034" s="270"/>
      <c r="C1034" s="270"/>
      <c r="D1034" s="271"/>
      <c r="E1034" s="71">
        <f>E1035</f>
        <v>4514.51</v>
      </c>
      <c r="F1034" s="71">
        <f>F1035</f>
        <v>3615</v>
      </c>
      <c r="G1034" s="71">
        <f>G1035</f>
        <v>0</v>
      </c>
      <c r="H1034" s="71">
        <f>H1035</f>
        <v>0</v>
      </c>
      <c r="I1034" s="160">
        <f t="shared" si="61"/>
        <v>0</v>
      </c>
      <c r="J1034" s="160" t="e">
        <f t="shared" si="60"/>
        <v>#DIV/0!</v>
      </c>
    </row>
    <row r="1035" spans="1:10" s="84" customFormat="1" ht="15" customHeight="1">
      <c r="A1035" s="101">
        <v>3</v>
      </c>
      <c r="B1035" s="85"/>
      <c r="C1035" s="41"/>
      <c r="D1035" s="41" t="s">
        <v>1356</v>
      </c>
      <c r="E1035" s="64">
        <f>E1036+E1038+E1047+E1049</f>
        <v>4514.51</v>
      </c>
      <c r="F1035" s="64">
        <f>F1036+F1038+F1047+F1049</f>
        <v>3615</v>
      </c>
      <c r="G1035" s="64">
        <f>G1036+G1038+G1047+G1049</f>
        <v>0</v>
      </c>
      <c r="H1035" s="64">
        <f>H1036+H1038+H1047+H1049</f>
        <v>0</v>
      </c>
      <c r="I1035" s="138">
        <f t="shared" si="61"/>
        <v>0</v>
      </c>
      <c r="J1035" s="138" t="e">
        <f t="shared" ref="J1035:J1064" si="65">H1035/G1035*100</f>
        <v>#DIV/0!</v>
      </c>
    </row>
    <row r="1036" spans="1:10" s="84" customFormat="1" ht="15" customHeight="1">
      <c r="A1036" s="85"/>
      <c r="B1036" s="101">
        <v>31</v>
      </c>
      <c r="C1036" s="41"/>
      <c r="D1036" s="41" t="s">
        <v>1318</v>
      </c>
      <c r="E1036" s="64">
        <f>E1037</f>
        <v>0</v>
      </c>
      <c r="F1036" s="64">
        <f>F1037</f>
        <v>0</v>
      </c>
      <c r="G1036" s="64">
        <f>G1037</f>
        <v>0</v>
      </c>
      <c r="H1036" s="64">
        <f>H1037</f>
        <v>0</v>
      </c>
      <c r="I1036" s="138" t="e">
        <f t="shared" si="61"/>
        <v>#DIV/0!</v>
      </c>
      <c r="J1036" s="138" t="e">
        <f t="shared" si="65"/>
        <v>#DIV/0!</v>
      </c>
    </row>
    <row r="1037" spans="1:10" s="84" customFormat="1" ht="15" customHeight="1">
      <c r="A1037" s="85"/>
      <c r="B1037" s="85"/>
      <c r="C1037" s="85">
        <v>3121</v>
      </c>
      <c r="D1037" s="67" t="s">
        <v>1293</v>
      </c>
      <c r="E1037" s="67"/>
      <c r="F1037" s="67"/>
      <c r="G1037" s="67"/>
      <c r="H1037" s="67"/>
      <c r="I1037" s="139" t="e">
        <f t="shared" si="61"/>
        <v>#DIV/0!</v>
      </c>
      <c r="J1037" s="139" t="e">
        <f t="shared" si="65"/>
        <v>#DIV/0!</v>
      </c>
    </row>
    <row r="1038" spans="1:10" s="84" customFormat="1" ht="15" customHeight="1">
      <c r="A1038" s="85"/>
      <c r="B1038" s="101">
        <v>32</v>
      </c>
      <c r="C1038" s="85"/>
      <c r="D1038" s="101" t="s">
        <v>1321</v>
      </c>
      <c r="E1038" s="102">
        <f>SUM(E1039:E1046)</f>
        <v>4514.51</v>
      </c>
      <c r="F1038" s="102">
        <f>SUM(F1039:F1046)</f>
        <v>3615</v>
      </c>
      <c r="G1038" s="102">
        <f>SUM(G1039:G1046)</f>
        <v>0</v>
      </c>
      <c r="H1038" s="102">
        <f>SUM(H1039:H1046)</f>
        <v>0</v>
      </c>
      <c r="I1038" s="139">
        <f t="shared" ref="I1038:I1064" si="66">H1038/E1038*100</f>
        <v>0</v>
      </c>
      <c r="J1038" s="139" t="e">
        <f t="shared" si="65"/>
        <v>#DIV/0!</v>
      </c>
    </row>
    <row r="1039" spans="1:10" s="84" customFormat="1" ht="15" customHeight="1">
      <c r="A1039" s="85"/>
      <c r="B1039" s="85"/>
      <c r="C1039" s="85">
        <v>3211</v>
      </c>
      <c r="D1039" s="67" t="s">
        <v>1264</v>
      </c>
      <c r="E1039" s="67"/>
      <c r="F1039" s="67"/>
      <c r="G1039" s="67"/>
      <c r="H1039" s="67"/>
      <c r="I1039" s="139" t="e">
        <f t="shared" si="66"/>
        <v>#DIV/0!</v>
      </c>
      <c r="J1039" s="139" t="e">
        <f t="shared" si="65"/>
        <v>#DIV/0!</v>
      </c>
    </row>
    <row r="1040" spans="1:10" s="84" customFormat="1" ht="15" customHeight="1">
      <c r="A1040" s="85"/>
      <c r="B1040" s="85"/>
      <c r="C1040" s="85">
        <v>3233</v>
      </c>
      <c r="D1040" s="67" t="s">
        <v>1573</v>
      </c>
      <c r="E1040" s="67"/>
      <c r="F1040" s="67"/>
      <c r="G1040" s="67"/>
      <c r="H1040" s="67"/>
      <c r="I1040" s="139" t="e">
        <f t="shared" si="66"/>
        <v>#DIV/0!</v>
      </c>
      <c r="J1040" s="139" t="e">
        <f t="shared" si="65"/>
        <v>#DIV/0!</v>
      </c>
    </row>
    <row r="1041" spans="1:10" s="84" customFormat="1" ht="15" customHeight="1">
      <c r="A1041" s="85"/>
      <c r="B1041" s="85"/>
      <c r="C1041" s="85">
        <v>3235</v>
      </c>
      <c r="D1041" s="67" t="s">
        <v>1276</v>
      </c>
      <c r="E1041" s="67"/>
      <c r="F1041" s="67">
        <v>0</v>
      </c>
      <c r="G1041" s="67">
        <v>0</v>
      </c>
      <c r="H1041" s="67"/>
      <c r="I1041" s="139" t="e">
        <f t="shared" si="66"/>
        <v>#DIV/0!</v>
      </c>
      <c r="J1041" s="139" t="e">
        <f t="shared" si="65"/>
        <v>#DIV/0!</v>
      </c>
    </row>
    <row r="1042" spans="1:10" s="84" customFormat="1" ht="15" customHeight="1">
      <c r="A1042" s="85"/>
      <c r="B1042" s="85"/>
      <c r="C1042" s="85">
        <v>3237</v>
      </c>
      <c r="D1042" s="67" t="s">
        <v>1295</v>
      </c>
      <c r="E1042" s="67">
        <v>1385.51</v>
      </c>
      <c r="F1042" s="67">
        <v>796</v>
      </c>
      <c r="G1042" s="67"/>
      <c r="H1042" s="67"/>
      <c r="I1042" s="139">
        <f t="shared" si="66"/>
        <v>0</v>
      </c>
      <c r="J1042" s="139" t="e">
        <f t="shared" si="65"/>
        <v>#DIV/0!</v>
      </c>
    </row>
    <row r="1043" spans="1:10" s="84" customFormat="1" ht="15" customHeight="1">
      <c r="A1043" s="85"/>
      <c r="B1043" s="85"/>
      <c r="C1043" s="85">
        <v>3238</v>
      </c>
      <c r="D1043" s="67" t="s">
        <v>1279</v>
      </c>
      <c r="E1043" s="67"/>
      <c r="F1043" s="67"/>
      <c r="G1043" s="67"/>
      <c r="H1043" s="67"/>
      <c r="I1043" s="139" t="e">
        <f t="shared" si="66"/>
        <v>#DIV/0!</v>
      </c>
      <c r="J1043" s="139" t="e">
        <f t="shared" si="65"/>
        <v>#DIV/0!</v>
      </c>
    </row>
    <row r="1044" spans="1:10" s="84" customFormat="1" ht="15" customHeight="1">
      <c r="A1044" s="85"/>
      <c r="B1044" s="85"/>
      <c r="C1044" s="85">
        <v>3239</v>
      </c>
      <c r="D1044" s="67" t="s">
        <v>1474</v>
      </c>
      <c r="E1044" s="67"/>
      <c r="F1044" s="67"/>
      <c r="G1044" s="67"/>
      <c r="H1044" s="67"/>
      <c r="I1044" s="139" t="e">
        <f t="shared" si="66"/>
        <v>#DIV/0!</v>
      </c>
      <c r="J1044" s="139" t="e">
        <f t="shared" si="65"/>
        <v>#DIV/0!</v>
      </c>
    </row>
    <row r="1045" spans="1:10" s="84" customFormat="1" ht="15" customHeight="1">
      <c r="A1045" s="85"/>
      <c r="B1045" s="85"/>
      <c r="C1045" s="85">
        <v>3241</v>
      </c>
      <c r="D1045" s="67" t="s">
        <v>1296</v>
      </c>
      <c r="E1045" s="67">
        <v>2410</v>
      </c>
      <c r="F1045" s="67">
        <v>2100</v>
      </c>
      <c r="G1045" s="67"/>
      <c r="H1045" s="67"/>
      <c r="I1045" s="139">
        <f t="shared" si="66"/>
        <v>0</v>
      </c>
      <c r="J1045" s="139" t="e">
        <f t="shared" si="65"/>
        <v>#DIV/0!</v>
      </c>
    </row>
    <row r="1046" spans="1:10" s="84" customFormat="1" ht="15" customHeight="1">
      <c r="A1046" s="85"/>
      <c r="B1046" s="85"/>
      <c r="C1046" s="85">
        <v>3293</v>
      </c>
      <c r="D1046" s="67" t="s">
        <v>1282</v>
      </c>
      <c r="E1046" s="67">
        <v>719</v>
      </c>
      <c r="F1046" s="67">
        <v>719</v>
      </c>
      <c r="G1046" s="67"/>
      <c r="H1046" s="67"/>
      <c r="I1046" s="139">
        <f t="shared" si="66"/>
        <v>0</v>
      </c>
      <c r="J1046" s="139" t="e">
        <f t="shared" si="65"/>
        <v>#DIV/0!</v>
      </c>
    </row>
    <row r="1047" spans="1:10" s="84" customFormat="1" ht="15" customHeight="1">
      <c r="A1047" s="85"/>
      <c r="B1047" s="101">
        <v>34</v>
      </c>
      <c r="C1047" s="85"/>
      <c r="D1047" s="101" t="s">
        <v>1341</v>
      </c>
      <c r="E1047" s="102">
        <f>E1048</f>
        <v>0</v>
      </c>
      <c r="F1047" s="102">
        <f>F1048</f>
        <v>0</v>
      </c>
      <c r="G1047" s="102">
        <f>G1048</f>
        <v>0</v>
      </c>
      <c r="H1047" s="102">
        <f>H1048</f>
        <v>0</v>
      </c>
      <c r="I1047" s="139" t="e">
        <f t="shared" si="66"/>
        <v>#DIV/0!</v>
      </c>
      <c r="J1047" s="139" t="e">
        <f t="shared" si="65"/>
        <v>#DIV/0!</v>
      </c>
    </row>
    <row r="1048" spans="1:10" s="84" customFormat="1" ht="15" customHeight="1">
      <c r="A1048" s="85"/>
      <c r="B1048" s="85"/>
      <c r="C1048" s="85">
        <v>3432</v>
      </c>
      <c r="D1048" s="141" t="s">
        <v>1298</v>
      </c>
      <c r="E1048" s="67"/>
      <c r="F1048" s="67">
        <v>0</v>
      </c>
      <c r="G1048" s="67">
        <v>0</v>
      </c>
      <c r="H1048" s="67"/>
      <c r="I1048" s="139" t="e">
        <f t="shared" si="66"/>
        <v>#DIV/0!</v>
      </c>
      <c r="J1048" s="139" t="e">
        <f t="shared" si="65"/>
        <v>#DIV/0!</v>
      </c>
    </row>
    <row r="1049" spans="1:10" s="84" customFormat="1" ht="15" customHeight="1">
      <c r="A1049" s="85"/>
      <c r="B1049" s="101">
        <v>38</v>
      </c>
      <c r="C1049" s="85"/>
      <c r="D1049" s="101" t="s">
        <v>1350</v>
      </c>
      <c r="E1049" s="102">
        <f>E1050</f>
        <v>0</v>
      </c>
      <c r="F1049" s="102">
        <f>F1050</f>
        <v>0</v>
      </c>
      <c r="G1049" s="102">
        <f>G1050</f>
        <v>0</v>
      </c>
      <c r="H1049" s="102">
        <f>H1050</f>
        <v>0</v>
      </c>
      <c r="I1049" s="139" t="e">
        <f t="shared" si="66"/>
        <v>#DIV/0!</v>
      </c>
      <c r="J1049" s="139" t="e">
        <f t="shared" si="65"/>
        <v>#DIV/0!</v>
      </c>
    </row>
    <row r="1050" spans="1:10" s="84" customFormat="1" ht="15" customHeight="1">
      <c r="A1050" s="85"/>
      <c r="B1050" s="85"/>
      <c r="C1050" s="85">
        <v>3811</v>
      </c>
      <c r="D1050" s="67" t="s">
        <v>1301</v>
      </c>
      <c r="E1050" s="67">
        <v>0</v>
      </c>
      <c r="F1050" s="67">
        <v>0</v>
      </c>
      <c r="G1050" s="67">
        <v>0</v>
      </c>
      <c r="H1050" s="67">
        <v>0</v>
      </c>
      <c r="I1050" s="139" t="e">
        <f t="shared" si="66"/>
        <v>#DIV/0!</v>
      </c>
      <c r="J1050" s="139" t="e">
        <f t="shared" si="65"/>
        <v>#DIV/0!</v>
      </c>
    </row>
    <row r="1051" spans="1:10" s="84" customFormat="1" ht="15" customHeight="1">
      <c r="A1051" s="258" t="s">
        <v>1262</v>
      </c>
      <c r="B1051" s="270"/>
      <c r="C1051" s="270"/>
      <c r="D1051" s="271"/>
      <c r="E1051" s="135">
        <f>E1052</f>
        <v>97.5</v>
      </c>
      <c r="F1051" s="135">
        <f t="shared" ref="F1051:H1053" si="67">F1052</f>
        <v>98</v>
      </c>
      <c r="G1051" s="135">
        <f t="shared" si="67"/>
        <v>0</v>
      </c>
      <c r="H1051" s="135">
        <f t="shared" si="67"/>
        <v>0</v>
      </c>
      <c r="I1051" s="136">
        <f t="shared" si="66"/>
        <v>0</v>
      </c>
      <c r="J1051" s="136" t="e">
        <f t="shared" si="65"/>
        <v>#DIV/0!</v>
      </c>
    </row>
    <row r="1052" spans="1:10" s="84" customFormat="1" ht="15" customHeight="1">
      <c r="A1052" s="101">
        <v>3</v>
      </c>
      <c r="B1052" s="101"/>
      <c r="C1052" s="41"/>
      <c r="D1052" s="41" t="s">
        <v>1356</v>
      </c>
      <c r="E1052" s="64">
        <f>E1053</f>
        <v>97.5</v>
      </c>
      <c r="F1052" s="64">
        <f t="shared" si="67"/>
        <v>98</v>
      </c>
      <c r="G1052" s="64">
        <f t="shared" si="67"/>
        <v>0</v>
      </c>
      <c r="H1052" s="64">
        <f t="shared" si="67"/>
        <v>0</v>
      </c>
      <c r="I1052" s="138">
        <f t="shared" si="66"/>
        <v>0</v>
      </c>
      <c r="J1052" s="138" t="e">
        <f t="shared" si="65"/>
        <v>#DIV/0!</v>
      </c>
    </row>
    <row r="1053" spans="1:10" s="84" customFormat="1" ht="15" customHeight="1">
      <c r="A1053" s="85"/>
      <c r="B1053" s="101">
        <v>32</v>
      </c>
      <c r="C1053" s="41"/>
      <c r="D1053" s="41" t="s">
        <v>1321</v>
      </c>
      <c r="E1053" s="64">
        <f>E1054</f>
        <v>97.5</v>
      </c>
      <c r="F1053" s="64">
        <f t="shared" si="67"/>
        <v>98</v>
      </c>
      <c r="G1053" s="64">
        <f t="shared" si="67"/>
        <v>0</v>
      </c>
      <c r="H1053" s="64">
        <f t="shared" si="67"/>
        <v>0</v>
      </c>
      <c r="I1053" s="138">
        <f t="shared" si="66"/>
        <v>0</v>
      </c>
      <c r="J1053" s="138" t="e">
        <f t="shared" si="65"/>
        <v>#DIV/0!</v>
      </c>
    </row>
    <row r="1054" spans="1:10" s="84" customFormat="1" ht="15" customHeight="1">
      <c r="A1054" s="85"/>
      <c r="B1054" s="85"/>
      <c r="C1054" s="85">
        <v>3239</v>
      </c>
      <c r="D1054" s="67" t="s">
        <v>1474</v>
      </c>
      <c r="E1054" s="67">
        <v>97.5</v>
      </c>
      <c r="F1054" s="67">
        <v>98</v>
      </c>
      <c r="G1054" s="67"/>
      <c r="H1054" s="67"/>
      <c r="I1054" s="139">
        <f t="shared" si="66"/>
        <v>0</v>
      </c>
      <c r="J1054" s="139" t="e">
        <f t="shared" si="65"/>
        <v>#DIV/0!</v>
      </c>
    </row>
    <row r="1055" spans="1:10" s="84" customFormat="1" ht="15" customHeight="1">
      <c r="A1055" s="258" t="s">
        <v>1466</v>
      </c>
      <c r="B1055" s="270"/>
      <c r="C1055" s="270"/>
      <c r="D1055" s="271"/>
      <c r="E1055" s="135">
        <f t="shared" ref="E1055:H1056" si="68">E1056</f>
        <v>500</v>
      </c>
      <c r="F1055" s="135">
        <f t="shared" si="68"/>
        <v>1764</v>
      </c>
      <c r="G1055" s="135">
        <f t="shared" si="68"/>
        <v>0</v>
      </c>
      <c r="H1055" s="135">
        <f t="shared" si="68"/>
        <v>0</v>
      </c>
      <c r="I1055" s="136">
        <f t="shared" si="66"/>
        <v>0</v>
      </c>
      <c r="J1055" s="136" t="e">
        <f t="shared" si="65"/>
        <v>#DIV/0!</v>
      </c>
    </row>
    <row r="1056" spans="1:10" s="84" customFormat="1" ht="15" customHeight="1">
      <c r="A1056" s="101">
        <v>3</v>
      </c>
      <c r="B1056" s="85"/>
      <c r="C1056" s="41"/>
      <c r="D1056" s="41" t="s">
        <v>1356</v>
      </c>
      <c r="E1056" s="64">
        <f t="shared" si="68"/>
        <v>500</v>
      </c>
      <c r="F1056" s="64">
        <f t="shared" si="68"/>
        <v>1764</v>
      </c>
      <c r="G1056" s="64">
        <f t="shared" si="68"/>
        <v>0</v>
      </c>
      <c r="H1056" s="64">
        <f t="shared" si="68"/>
        <v>0</v>
      </c>
      <c r="I1056" s="138">
        <f t="shared" si="66"/>
        <v>0</v>
      </c>
      <c r="J1056" s="138" t="e">
        <f t="shared" si="65"/>
        <v>#DIV/0!</v>
      </c>
    </row>
    <row r="1057" spans="1:10" s="84" customFormat="1" ht="15" customHeight="1">
      <c r="A1057" s="85"/>
      <c r="B1057" s="101">
        <v>32</v>
      </c>
      <c r="C1057" s="41"/>
      <c r="D1057" s="41" t="s">
        <v>1321</v>
      </c>
      <c r="E1057" s="64">
        <f>SUM(E1058:E1064)</f>
        <v>500</v>
      </c>
      <c r="F1057" s="64">
        <f>SUM(F1058:F1064)</f>
        <v>1764</v>
      </c>
      <c r="G1057" s="64">
        <f>SUM(G1058:G1064)</f>
        <v>0</v>
      </c>
      <c r="H1057" s="64">
        <f>SUM(H1058:H1064)</f>
        <v>0</v>
      </c>
      <c r="I1057" s="138">
        <f t="shared" si="66"/>
        <v>0</v>
      </c>
      <c r="J1057" s="138" t="e">
        <f t="shared" si="65"/>
        <v>#DIV/0!</v>
      </c>
    </row>
    <row r="1058" spans="1:10" s="84" customFormat="1" ht="15" customHeight="1">
      <c r="A1058" s="85"/>
      <c r="B1058" s="85"/>
      <c r="C1058" s="85">
        <v>3211</v>
      </c>
      <c r="D1058" s="67" t="s">
        <v>1264</v>
      </c>
      <c r="E1058" s="67"/>
      <c r="F1058" s="67"/>
      <c r="G1058" s="67"/>
      <c r="H1058" s="67"/>
      <c r="I1058" s="139" t="e">
        <f t="shared" si="66"/>
        <v>#DIV/0!</v>
      </c>
      <c r="J1058" s="139" t="e">
        <f t="shared" si="65"/>
        <v>#DIV/0!</v>
      </c>
    </row>
    <row r="1059" spans="1:10" s="84" customFormat="1" ht="15" customHeight="1">
      <c r="A1059" s="85"/>
      <c r="B1059" s="85"/>
      <c r="C1059" s="85">
        <v>3221</v>
      </c>
      <c r="D1059" s="67" t="s">
        <v>1267</v>
      </c>
      <c r="E1059" s="67"/>
      <c r="F1059" s="67"/>
      <c r="G1059" s="67"/>
      <c r="H1059" s="67"/>
      <c r="I1059" s="139" t="e">
        <f t="shared" si="66"/>
        <v>#DIV/0!</v>
      </c>
      <c r="J1059" s="139" t="e">
        <f t="shared" si="65"/>
        <v>#DIV/0!</v>
      </c>
    </row>
    <row r="1060" spans="1:10" s="84" customFormat="1" ht="15" customHeight="1">
      <c r="A1060" s="85"/>
      <c r="B1060" s="85"/>
      <c r="C1060" s="85">
        <v>3235</v>
      </c>
      <c r="D1060" s="67" t="s">
        <v>1276</v>
      </c>
      <c r="E1060" s="67"/>
      <c r="F1060" s="67"/>
      <c r="G1060" s="67"/>
      <c r="H1060" s="67"/>
      <c r="I1060" s="139" t="e">
        <f t="shared" si="66"/>
        <v>#DIV/0!</v>
      </c>
      <c r="J1060" s="139" t="e">
        <f t="shared" si="65"/>
        <v>#DIV/0!</v>
      </c>
    </row>
    <row r="1061" spans="1:10" s="84" customFormat="1" ht="15" customHeight="1">
      <c r="A1061" s="85"/>
      <c r="B1061" s="85"/>
      <c r="C1061" s="85">
        <v>3237</v>
      </c>
      <c r="D1061" s="67" t="s">
        <v>1295</v>
      </c>
      <c r="E1061" s="67"/>
      <c r="F1061" s="67">
        <v>1194</v>
      </c>
      <c r="G1061" s="67"/>
      <c r="H1061" s="67"/>
      <c r="I1061" s="139" t="e">
        <f t="shared" si="66"/>
        <v>#DIV/0!</v>
      </c>
      <c r="J1061" s="139" t="e">
        <f t="shared" si="65"/>
        <v>#DIV/0!</v>
      </c>
    </row>
    <row r="1062" spans="1:10" s="84" customFormat="1" ht="15" customHeight="1">
      <c r="A1062" s="85"/>
      <c r="B1062" s="85"/>
      <c r="C1062" s="85">
        <v>3239</v>
      </c>
      <c r="D1062" s="67" t="s">
        <v>1481</v>
      </c>
      <c r="E1062" s="67">
        <v>500</v>
      </c>
      <c r="F1062" s="67"/>
      <c r="G1062" s="67"/>
      <c r="H1062" s="67"/>
      <c r="I1062" s="139">
        <f t="shared" si="66"/>
        <v>0</v>
      </c>
      <c r="J1062" s="139" t="e">
        <f t="shared" si="65"/>
        <v>#DIV/0!</v>
      </c>
    </row>
    <row r="1063" spans="1:10" s="84" customFormat="1" ht="15" customHeight="1">
      <c r="A1063" s="85"/>
      <c r="B1063" s="85"/>
      <c r="C1063" s="85">
        <v>3241</v>
      </c>
      <c r="D1063" s="67" t="s">
        <v>1296</v>
      </c>
      <c r="E1063" s="67"/>
      <c r="F1063" s="67">
        <v>570</v>
      </c>
      <c r="G1063" s="67"/>
      <c r="H1063" s="67"/>
      <c r="I1063" s="139" t="e">
        <f t="shared" si="66"/>
        <v>#DIV/0!</v>
      </c>
      <c r="J1063" s="139" t="e">
        <f t="shared" si="65"/>
        <v>#DIV/0!</v>
      </c>
    </row>
    <row r="1064" spans="1:10" s="84" customFormat="1" ht="15" customHeight="1" thickBot="1">
      <c r="A1064" s="127"/>
      <c r="B1064" s="127"/>
      <c r="C1064" s="127">
        <v>3293</v>
      </c>
      <c r="D1064" s="128" t="s">
        <v>1282</v>
      </c>
      <c r="E1064" s="128"/>
      <c r="F1064" s="67"/>
      <c r="G1064" s="128"/>
      <c r="H1064" s="128"/>
      <c r="I1064" s="153" t="e">
        <f t="shared" si="66"/>
        <v>#DIV/0!</v>
      </c>
      <c r="J1064" s="153" t="e">
        <f t="shared" si="65"/>
        <v>#DIV/0!</v>
      </c>
    </row>
    <row r="1065" spans="1:10" s="84" customFormat="1" ht="13.8">
      <c r="E1065" s="195"/>
      <c r="F1065" s="195"/>
      <c r="G1065" s="195"/>
      <c r="H1065" s="195"/>
      <c r="I1065" s="95"/>
    </row>
    <row r="1066" spans="1:10" s="84" customFormat="1" ht="13.8">
      <c r="E1066" s="195"/>
      <c r="F1066" s="96"/>
      <c r="G1066" s="195"/>
      <c r="H1066" s="195"/>
      <c r="I1066" s="95"/>
    </row>
    <row r="1067" spans="1:10" s="84" customFormat="1" ht="13.8">
      <c r="E1067" s="195"/>
      <c r="F1067" s="195"/>
      <c r="G1067" s="195"/>
      <c r="H1067" s="195"/>
      <c r="I1067" s="95"/>
    </row>
    <row r="1068" spans="1:10" s="27" customFormat="1">
      <c r="E1068" s="93"/>
      <c r="F1068" s="93"/>
      <c r="G1068" s="93"/>
      <c r="H1068" s="93"/>
      <c r="I1068" s="92"/>
    </row>
  </sheetData>
  <mergeCells count="69">
    <mergeCell ref="A7:D7"/>
    <mergeCell ref="A8:D8"/>
    <mergeCell ref="A20:D20"/>
    <mergeCell ref="C1:J1"/>
    <mergeCell ref="A3:D3"/>
    <mergeCell ref="A6:D6"/>
    <mergeCell ref="A21:D21"/>
    <mergeCell ref="A22:D22"/>
    <mergeCell ref="A78:D78"/>
    <mergeCell ref="A79:D79"/>
    <mergeCell ref="A90:D90"/>
    <mergeCell ref="A73:D73"/>
    <mergeCell ref="A74:D74"/>
    <mergeCell ref="A91:D91"/>
    <mergeCell ref="A92:D92"/>
    <mergeCell ref="A98:D98"/>
    <mergeCell ref="A113:D113"/>
    <mergeCell ref="A149:D149"/>
    <mergeCell ref="A195:D195"/>
    <mergeCell ref="A225:D225"/>
    <mergeCell ref="A254:D254"/>
    <mergeCell ref="A255:D255"/>
    <mergeCell ref="A256:D256"/>
    <mergeCell ref="A290:D290"/>
    <mergeCell ref="A345:D345"/>
    <mergeCell ref="A346:D346"/>
    <mergeCell ref="A410:D410"/>
    <mergeCell ref="A468:D468"/>
    <mergeCell ref="A326:D326"/>
    <mergeCell ref="A325:D325"/>
    <mergeCell ref="A639:D639"/>
    <mergeCell ref="A469:D469"/>
    <mergeCell ref="A487:D487"/>
    <mergeCell ref="A488:D488"/>
    <mergeCell ref="A554:D554"/>
    <mergeCell ref="A555:D555"/>
    <mergeCell ref="A521:D521"/>
    <mergeCell ref="A962:D962"/>
    <mergeCell ref="A585:D585"/>
    <mergeCell ref="A586:D586"/>
    <mergeCell ref="A610:D610"/>
    <mergeCell ref="A628:D628"/>
    <mergeCell ref="A892:D892"/>
    <mergeCell ref="A638:D638"/>
    <mergeCell ref="A644:D644"/>
    <mergeCell ref="A696:D696"/>
    <mergeCell ref="A753:D753"/>
    <mergeCell ref="A768:D768"/>
    <mergeCell ref="A816:D816"/>
    <mergeCell ref="A836:D836"/>
    <mergeCell ref="A842:D842"/>
    <mergeCell ref="A843:D843"/>
    <mergeCell ref="A865:D865"/>
    <mergeCell ref="A963:D963"/>
    <mergeCell ref="A811:D811"/>
    <mergeCell ref="A1055:D1055"/>
    <mergeCell ref="A5:D5"/>
    <mergeCell ref="A1024:D1024"/>
    <mergeCell ref="A1019:D1019"/>
    <mergeCell ref="A1033:D1033"/>
    <mergeCell ref="A1034:D1034"/>
    <mergeCell ref="A1051:D1051"/>
    <mergeCell ref="A985:D985"/>
    <mergeCell ref="A986:D986"/>
    <mergeCell ref="A994:D994"/>
    <mergeCell ref="A1005:D1005"/>
    <mergeCell ref="A1018:D1018"/>
    <mergeCell ref="A926:D926"/>
    <mergeCell ref="A957:D957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5</vt:i4>
      </vt:variant>
    </vt:vector>
  </HeadingPairs>
  <TitlesOfParts>
    <vt:vector size="16" baseType="lpstr">
      <vt:lpstr>Sheet1</vt:lpstr>
      <vt:lpstr>Sheet 2</vt:lpstr>
      <vt:lpstr>Opći dio</vt:lpstr>
      <vt:lpstr>Prihodi po ekonom. klas.</vt:lpstr>
      <vt:lpstr>Prihodi po izvorima fin.</vt:lpstr>
      <vt:lpstr>Rashodi po ekonom. klas.</vt:lpstr>
      <vt:lpstr>Rashodi po izvorima fin.</vt:lpstr>
      <vt:lpstr>Posebni dio izvršenja</vt:lpstr>
      <vt:lpstr>Rashodi po aktiv. i izv.fin.</vt:lpstr>
      <vt:lpstr>EU projekti</vt:lpstr>
      <vt:lpstr>Rashodi prema funkcijskoj klas.</vt:lpstr>
      <vt:lpstr>'Opći dio'!Podrucje_ispisa</vt:lpstr>
      <vt:lpstr>'Posebni dio izvršenja'!Podrucje_ispisa</vt:lpstr>
      <vt:lpstr>'Prihodi po izvorima fin.'!Podrucje_ispisa</vt:lpstr>
      <vt:lpstr>'Rashodi po aktiv. i izv.fin.'!Podrucje_ispisa</vt:lpstr>
      <vt:lpstr>'Rashodi po izvorima fin.'!Podrucje_ispisa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Vladimirka Telenta</dc:creator>
  <cp:lastModifiedBy>Vladimirka Telenta</cp:lastModifiedBy>
  <cp:lastPrinted>2025-02-12T11:42:23Z</cp:lastPrinted>
  <dcterms:created xsi:type="dcterms:W3CDTF">2015-03-27T08:41:49Z</dcterms:created>
  <dcterms:modified xsi:type="dcterms:W3CDTF">2025-02-20T12:27:23Z</dcterms:modified>
</cp:coreProperties>
</file>